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485" activeTab="1"/>
  </bookViews>
  <sheets>
    <sheet name="Notice" sheetId="1" r:id="rId1"/>
    <sheet name="Dossier" sheetId="2" r:id="rId2"/>
    <sheet name="Donnees" sheetId="3" state="hidden" r:id="rId3"/>
    <sheet name="LV" sheetId="4" state="hidden" r:id="rId4"/>
  </sheets>
  <definedNames>
    <definedName name="_xlnm._FilterDatabase" localSheetId="2" hidden="1">'Donnees'!$A$1:$AB$1</definedName>
    <definedName name="Arrdt">'LV'!$N$6:$N$14</definedName>
    <definedName name="modegestion">'LV'!$Q$6:$Q$8</definedName>
    <definedName name="Mois">'LV'!$E$6:$E$17</definedName>
    <definedName name="NatureJ">'LV'!$K$6:$K$9</definedName>
    <definedName name="OP_EN_CONTRAT">'Dossier'!$G$68</definedName>
    <definedName name="OP_EN_MODGEST">'Dossier'!$G$67</definedName>
    <definedName name="OUINON">'LV'!$B$6:$B$7</definedName>
    <definedName name="structures">'LV'!$H$6:$H$14</definedName>
    <definedName name="Typegestion">'LV'!$T$6:$T$8</definedName>
    <definedName name="typestr">'LV'!$H$6:$H$14</definedName>
    <definedName name="_xlnm.Print_Area" localSheetId="1">'Dossier'!$B$1:$K$325</definedName>
    <definedName name="_xlnm.Print_Area" localSheetId="0">'Notice'!$1:$65</definedName>
  </definedNames>
  <calcPr fullCalcOnLoad="1"/>
</workbook>
</file>

<file path=xl/sharedStrings.xml><?xml version="1.0" encoding="utf-8"?>
<sst xmlns="http://schemas.openxmlformats.org/spreadsheetml/2006/main" count="1717" uniqueCount="521">
  <si>
    <t>Financeur</t>
  </si>
  <si>
    <t>En euros</t>
  </si>
  <si>
    <t>Motif de l'aide</t>
  </si>
  <si>
    <t>Etat</t>
  </si>
  <si>
    <t>Conseil Régional</t>
  </si>
  <si>
    <t>Total</t>
  </si>
  <si>
    <t>Commissaire aux comptes</t>
  </si>
  <si>
    <t>CODE_INDICATEUR</t>
  </si>
  <si>
    <t>DATE_MESURE</t>
  </si>
  <si>
    <t>MESURE</t>
  </si>
  <si>
    <t>SOURCE_UO</t>
  </si>
  <si>
    <t>UO</t>
  </si>
  <si>
    <t>PERIODE_MESURE</t>
  </si>
  <si>
    <t>PROGRAMME</t>
  </si>
  <si>
    <t>OPERATION</t>
  </si>
  <si>
    <t>MI_AXE_CODE1</t>
  </si>
  <si>
    <t>MI_CODE1</t>
  </si>
  <si>
    <t>MI_AXE_CODE2</t>
  </si>
  <si>
    <t>MI_CODE2</t>
  </si>
  <si>
    <t>MI_AXE_CODE3</t>
  </si>
  <si>
    <t>MI_CODE3</t>
  </si>
  <si>
    <t>MI_AXE_CODE4</t>
  </si>
  <si>
    <t>MI_CODE4</t>
  </si>
  <si>
    <t>MI_AXE_CODE5</t>
  </si>
  <si>
    <t>MI_CODE5</t>
  </si>
  <si>
    <t>ASTRE</t>
  </si>
  <si>
    <t>Cadre réservé à l'administration</t>
  </si>
  <si>
    <t>Code Direction</t>
  </si>
  <si>
    <t>Expert Comptable</t>
  </si>
  <si>
    <t>MI_AXE_CODE6</t>
  </si>
  <si>
    <t>MI_CODE6</t>
  </si>
  <si>
    <t>MI_AXE_CODE7</t>
  </si>
  <si>
    <t>MI_CODE7</t>
  </si>
  <si>
    <t>MI_AXE_CODE8</t>
  </si>
  <si>
    <t>MI_CODE8</t>
  </si>
  <si>
    <t>MI_AXE_CODE9</t>
  </si>
  <si>
    <t>MI_CODE9</t>
  </si>
  <si>
    <t>MI_AXE_CODE10</t>
  </si>
  <si>
    <t>MI_CODE10</t>
  </si>
  <si>
    <t>Autre</t>
  </si>
  <si>
    <t>Métropole</t>
  </si>
  <si>
    <t>Lundi</t>
  </si>
  <si>
    <t>Mardi</t>
  </si>
  <si>
    <t>Mercredi</t>
  </si>
  <si>
    <t>Jeudi</t>
  </si>
  <si>
    <t>Vendredi</t>
  </si>
  <si>
    <t>De</t>
  </si>
  <si>
    <t>A</t>
  </si>
  <si>
    <t>Amplitude d'ouverture</t>
  </si>
  <si>
    <t>Nombre prévisionnel de places CEJ</t>
  </si>
  <si>
    <t>TOTAL CHARGES</t>
  </si>
  <si>
    <t>TOTAL PRODUITS</t>
  </si>
  <si>
    <t>Etablissement inscrit au Contrat Enfance Jeunesse</t>
  </si>
  <si>
    <t>Date de déclaration de création en préfecture</t>
  </si>
  <si>
    <t xml:space="preserve">    Secteur Enfance</t>
  </si>
  <si>
    <t>Attestation sur l’honneur</t>
  </si>
  <si>
    <t xml:space="preserve">1.  Présentation de votre organisme
</t>
  </si>
  <si>
    <t>6 - CHARGES</t>
  </si>
  <si>
    <t>ACHATS</t>
  </si>
  <si>
    <t>SERVICES EXTERIEURS</t>
  </si>
  <si>
    <t xml:space="preserve">AUTRES SERVICES </t>
  </si>
  <si>
    <t>IMPÓTS, TAXES ET VERSEMENTS ASSIMILÉS</t>
  </si>
  <si>
    <t>CHARGES DE PERSONNEL</t>
  </si>
  <si>
    <t>AUTRES CHARGES DE GESTION</t>
  </si>
  <si>
    <t>CHARGES FINANCIÈRES</t>
  </si>
  <si>
    <t>CHARGES EXCEPTIONNELLES</t>
  </si>
  <si>
    <t xml:space="preserve">DOTATIONS AMORTISSEMENTS </t>
  </si>
  <si>
    <t>IMPÓTS SUR LES BÉNÉFICES</t>
  </si>
  <si>
    <t>RÉSULTAT +</t>
  </si>
  <si>
    <t>CONTRIBUTIONS VOLONTAIRES</t>
  </si>
  <si>
    <t>·  Eau, gaz, électricité, combustible</t>
  </si>
  <si>
    <t>·  Locaux</t>
  </si>
  <si>
    <t xml:space="preserve">·  Prestations fournies </t>
  </si>
  <si>
    <t xml:space="preserve">·  Mise à disposition de personnel </t>
  </si>
  <si>
    <t>TOTAL CLASSE 8</t>
  </si>
  <si>
    <t>7 - PRODUITS</t>
  </si>
  <si>
    <t>70623 -  Prestation de service reçue de la Caf</t>
  </si>
  <si>
    <t>70641 -  Participations des usagers déductibles 
               de la PS</t>
  </si>
  <si>
    <t>70642 -  Participations des usagers non 
                déductibles de la PS</t>
  </si>
  <si>
    <r>
      <t xml:space="preserve">708       -  Produits des activités annexes 
                </t>
    </r>
    <r>
      <rPr>
        <sz val="9"/>
        <color indexed="18"/>
        <rFont val="Arial"/>
        <family val="2"/>
      </rPr>
      <t>(loto, fêtes…)</t>
    </r>
  </si>
  <si>
    <t>741       -  Subventions et prestations de service 
                   versées par l'Etat</t>
  </si>
  <si>
    <t xml:space="preserve">742       -  Subventions et prestations de service 
                  régionales                </t>
  </si>
  <si>
    <t>743       -  Subventions et prestations de service 
                  départementales</t>
  </si>
  <si>
    <t>744       -  Subventions et prestations de service 
                  communales</t>
  </si>
  <si>
    <t>7452      -  Subvention exploitation Caf</t>
  </si>
  <si>
    <t>746       -  Subventions exploitation et prestations 
                 de service EPCI (Intercommunalité)</t>
  </si>
  <si>
    <t>747       -  Subventions exploitation et prestations 
                  de service versées par une Entreprise</t>
  </si>
  <si>
    <t>748       -  Subventions et prestations de service 
                  versées par une autre Entité Publique</t>
  </si>
  <si>
    <t xml:space="preserve">PRODUITS DE GESTION </t>
  </si>
  <si>
    <t>PRODUITS FINANCIERS</t>
  </si>
  <si>
    <t>PRODUITS EXCEPTIONNELS</t>
  </si>
  <si>
    <t>TRANSFERT DE CHARGES</t>
  </si>
  <si>
    <r>
      <t>RÉSULTAT</t>
    </r>
    <r>
      <rPr>
        <b/>
        <sz val="10"/>
        <color indexed="18"/>
        <rFont val="Arial"/>
        <family val="2"/>
      </rPr>
      <t xml:space="preserve"> </t>
    </r>
    <r>
      <rPr>
        <b/>
        <sz val="12"/>
        <color indexed="18"/>
        <rFont val="Arial"/>
        <family val="2"/>
      </rPr>
      <t>-</t>
    </r>
  </si>
  <si>
    <t>CONTREPARTIE DES CONTRIBUTIONS A TITRE GRATUIT</t>
  </si>
  <si>
    <t>·   Prestations en nature</t>
  </si>
  <si>
    <t>TOTAL GÉNÉRAL CLASSES 7 + 8</t>
  </si>
  <si>
    <t xml:space="preserve">Je, soussigné(e) (nom, prénom)      
</t>
  </si>
  <si>
    <t xml:space="preserve">Représentant(e) légal(e) de l’organisme, en qualité de (fonction)      </t>
  </si>
  <si>
    <t xml:space="preserve">Signature : </t>
  </si>
  <si>
    <t>à</t>
  </si>
  <si>
    <t xml:space="preserve">Fait, le      </t>
  </si>
  <si>
    <t xml:space="preserve">Sigle :  </t>
  </si>
  <si>
    <t>Nom de votre organisme :</t>
  </si>
  <si>
    <t xml:space="preserve"> REPRISE SUR AMORTISSEMENTS </t>
  </si>
  <si>
    <t>N° dossier Astre</t>
  </si>
  <si>
    <t>Montant demandé</t>
  </si>
  <si>
    <t>Montant proposé</t>
  </si>
  <si>
    <t>Totaux</t>
  </si>
  <si>
    <t>et de</t>
  </si>
  <si>
    <t>Numéro SIRET de l'organisme</t>
  </si>
  <si>
    <t xml:space="preserve">2.  Présentation de l'équipement
</t>
  </si>
  <si>
    <t xml:space="preserve">Nom de l'équipement : </t>
  </si>
  <si>
    <r>
      <t xml:space="preserve">NB : </t>
    </r>
    <r>
      <rPr>
        <u val="single"/>
        <sz val="10"/>
        <rFont val="Arial"/>
        <family val="2"/>
      </rPr>
      <t>dans le cas d’organismes plurigestionnaires, merci de remplir un dossier par équipement</t>
    </r>
  </si>
  <si>
    <t>Numéro de dossier CAF de l'équipement</t>
  </si>
  <si>
    <t>Numéro SIRET de l'équipement</t>
  </si>
  <si>
    <t>Interlocuteurs :</t>
  </si>
  <si>
    <t>Président</t>
  </si>
  <si>
    <t>Trésorier</t>
  </si>
  <si>
    <t>Secrétaire</t>
  </si>
  <si>
    <t>Nom</t>
  </si>
  <si>
    <t>Prénom</t>
  </si>
  <si>
    <t>Téléphone (fixe ou portable)</t>
  </si>
  <si>
    <t>Courriel</t>
  </si>
  <si>
    <t>Nature juridique</t>
  </si>
  <si>
    <t>Adresse du siège social :</t>
  </si>
  <si>
    <t>Rue :</t>
  </si>
  <si>
    <t>Commune :</t>
  </si>
  <si>
    <t>Code postal :</t>
  </si>
  <si>
    <t>Adresse de l'équipement</t>
  </si>
  <si>
    <t>3. Activité prévisionnelle de l'équipement</t>
  </si>
  <si>
    <t>Pour tous les types d'équipement</t>
  </si>
  <si>
    <t>4. Les éléments financiers</t>
  </si>
  <si>
    <t>Point sur les aides apportées par les Financeurs</t>
  </si>
  <si>
    <t>Année</t>
  </si>
  <si>
    <t>Etat du personnel</t>
  </si>
  <si>
    <t>Pour votre activité, occupez vous un local de manière permanente ?</t>
  </si>
  <si>
    <t>A titre gratuit ?</t>
  </si>
  <si>
    <t>Dans l'affirmative, par quelle collectivité ?</t>
  </si>
  <si>
    <t xml:space="preserve">Dont vous êtes propriétaire ? </t>
  </si>
  <si>
    <t xml:space="preserve">Dont vous êtes locataire ? </t>
  </si>
  <si>
    <t>Mise à disposition d'un local</t>
  </si>
  <si>
    <t>Pour votre activité, bénéficiez vous d'autres aides en nature ?</t>
  </si>
  <si>
    <t>Dans l'affirmative merci de préciser la nature de l'aide ?</t>
  </si>
  <si>
    <t>Autres mises à disposition</t>
  </si>
  <si>
    <t>Description de l'évolution de l'activité</t>
  </si>
  <si>
    <t>Evolutions majeures</t>
  </si>
  <si>
    <t>Embauches de personnel : pourquoi, fonction, nombre ?</t>
  </si>
  <si>
    <t>Revalorisation salariale</t>
  </si>
  <si>
    <t>Liste des achats d'investissement prévus</t>
  </si>
  <si>
    <t>Mise en œuvre du projet social et impacts sur l'activité (accueil d'enfants porteurs de handicaps, accueil d'urgence,….)</t>
  </si>
  <si>
    <t>Travaux de mise en conformité</t>
  </si>
  <si>
    <t>Impact sur l'agrément</t>
  </si>
  <si>
    <t>Impact sur le personnel</t>
  </si>
  <si>
    <t>Impact sur l'activité</t>
  </si>
  <si>
    <t>Autres projets ou évènements importants</t>
  </si>
  <si>
    <t>1) A JOINDRE IMPERATIVEMENT AU DOSSIER DE DEMANDE DE SUBVENTION</t>
  </si>
  <si>
    <t>Pièces relatives à l’activité</t>
  </si>
  <si>
    <t>A FOURNIR</t>
  </si>
  <si>
    <t>Si modification</t>
  </si>
  <si>
    <t>Pièces financières et juridiques</t>
  </si>
  <si>
    <t xml:space="preserve">Pièces financières et juridiques </t>
  </si>
  <si>
    <t>Copie de l’agrément</t>
  </si>
  <si>
    <t>Déclaration SIRET</t>
  </si>
  <si>
    <t>Statuts signés, à jour, de votre organisme</t>
  </si>
  <si>
    <t>Récépissé de dépôt à la Préfecture</t>
  </si>
  <si>
    <t>Dernière composition du Conseil d’Administration, en précisant les membres du bureau</t>
  </si>
  <si>
    <t>Prévisionnel du personnel (cf modèle page 4)</t>
  </si>
  <si>
    <t xml:space="preserve">RIB ou RIP à jour de l’association </t>
  </si>
  <si>
    <t>Ayez la gentillesse de nous communiquer également toutes informations et tous documents complémentaires utiles à une bonne connaissance de votre association</t>
  </si>
  <si>
    <t>MODELE D’ATTESTATION BANCAIRE</t>
  </si>
  <si>
    <t>Cette fiche ne doit être remplie qu’en cas de comptabilité de trésorerie (Absence de bilan comptable)</t>
  </si>
  <si>
    <t>le montant des dettes était de :(1)</t>
  </si>
  <si>
    <t>le montant des créances était de :(2)</t>
  </si>
  <si>
    <t>Signature du représentant légal et cachet de l’organisme</t>
  </si>
  <si>
    <t>(1) si le montant est différent de zéro, préciser s’il s’agit d’un remboursement d’emprunt et la durée du prêt.</t>
  </si>
  <si>
    <t>(2) indiquer toutes recettes n’ayant pu être encaissées avant la clôture des comptes.</t>
  </si>
  <si>
    <t>(3) préciser s’il s’agit d’un solde positif ou négatif.</t>
  </si>
  <si>
    <t>(4) en comptabilité de trésorerie, le solde banque à la date d’arrêté des comptes année n-1 + ou – le résultat N du compte d’exploitation doit être égal au solde banque à la date d’arrêté des comptes année N.</t>
  </si>
  <si>
    <t>Je soussigné :</t>
  </si>
  <si>
    <t>représentant légal de l’organisme :</t>
  </si>
  <si>
    <t>le solde bancaire dans vos livres : (3) et (4)
(Correspondant au solde bancaire à la banque par l’état de rapprochement)</t>
  </si>
  <si>
    <t>Modification des horaires d'ouverture ou de l'agrément</t>
  </si>
  <si>
    <t>Amplitude horaire moyenne</t>
  </si>
  <si>
    <t xml:space="preserve">   Direction :</t>
  </si>
  <si>
    <t>Euros</t>
  </si>
  <si>
    <t>déclare que l’organisme est en règle au regard de l’ensemble des déclarations sociales et fiscales ainsi que des cotisations et paiements y afférant,
certifie exactes les informations du présent dossier, notamment la mention de l’ensemble des demandes de de subvention introduites auprès d’autres financeurs  publics</t>
  </si>
  <si>
    <t>TIERS</t>
  </si>
  <si>
    <t>OUI</t>
  </si>
  <si>
    <t>NON</t>
  </si>
  <si>
    <t>TOTAL GÉNÉRAL CLASSES 6 +8</t>
  </si>
  <si>
    <t>établissement d'accueil collectif</t>
  </si>
  <si>
    <t>établissement d'accueil collectif en gestion parentale</t>
  </si>
  <si>
    <t>relais d'assistants maternels</t>
  </si>
  <si>
    <t>établissement d'accueil familial</t>
  </si>
  <si>
    <t>micro crèche</t>
  </si>
  <si>
    <t>crèche d'entreprise</t>
  </si>
  <si>
    <t>établissement d'accueil collectif géré par un centre social</t>
  </si>
  <si>
    <t>lieu d'accueil enfants parents</t>
  </si>
  <si>
    <t>OUINON</t>
  </si>
  <si>
    <t>structures</t>
  </si>
  <si>
    <t>activité non identifiée dans les autres activités</t>
  </si>
  <si>
    <t>OP_EN_CAPA31DP</t>
  </si>
  <si>
    <t>OP_EN_AMPHR31DP</t>
  </si>
  <si>
    <t>OP_EN_NBJROUVP</t>
  </si>
  <si>
    <t>OP_EN_BUDPREV</t>
  </si>
  <si>
    <t>OP_EN_ASSO_P</t>
  </si>
  <si>
    <t>OP_EN_AIDE</t>
  </si>
  <si>
    <t>OP_EN_AIDEP</t>
  </si>
  <si>
    <t>OP_CODEEQUIPMT</t>
  </si>
  <si>
    <t>Association</t>
  </si>
  <si>
    <t>Fondation</t>
  </si>
  <si>
    <t>Mutuelle</t>
  </si>
  <si>
    <t>NatureJ</t>
  </si>
  <si>
    <t>NB : merci de recopier cette attestation dans votre message.</t>
  </si>
  <si>
    <r>
      <rPr>
        <b/>
        <sz val="9"/>
        <rFont val="Arial"/>
        <family val="2"/>
      </rPr>
      <t>Ville de Lyon</t>
    </r>
    <r>
      <rPr>
        <sz val="8"/>
        <rFont val="Arial"/>
        <family val="2"/>
      </rPr>
      <t xml:space="preserve"> (préciser la direction)</t>
    </r>
  </si>
  <si>
    <r>
      <t>Autre</t>
    </r>
    <r>
      <rPr>
        <sz val="10"/>
        <rFont val="Arial"/>
        <family val="2"/>
      </rPr>
      <t xml:space="preserve"> (Préciser)</t>
    </r>
  </si>
  <si>
    <r>
      <t xml:space="preserve">Vous serez informé par courrier de la décision du Conseil Municipal : la Direction de l'Enfance ne donnera </t>
    </r>
    <r>
      <rPr>
        <u val="single"/>
        <sz val="9"/>
        <rFont val="Arial"/>
        <family val="2"/>
      </rPr>
      <t>aucune réponse par téléphone</t>
    </r>
    <r>
      <rPr>
        <sz val="9"/>
        <rFont val="Arial"/>
        <family val="2"/>
      </rPr>
      <t>.</t>
    </r>
  </si>
  <si>
    <r>
      <t>·</t>
    </r>
    <r>
      <rPr>
        <sz val="7"/>
        <rFont val="Arial"/>
        <family val="2"/>
      </rPr>
      <t xml:space="preserve">          </t>
    </r>
    <r>
      <rPr>
        <sz val="8"/>
        <rFont val="Arial"/>
        <family val="2"/>
      </rPr>
      <t xml:space="preserve">Etats financiers </t>
    </r>
    <r>
      <rPr>
        <b/>
        <sz val="8"/>
        <rFont val="Arial"/>
        <family val="2"/>
      </rPr>
      <t>certifié</t>
    </r>
    <r>
      <rPr>
        <sz val="8"/>
        <rFont val="Arial"/>
        <family val="2"/>
      </rPr>
      <t>s du dernier exercice comptable clos (bilan ou attestation bancaire, compte de résultat et annexes) (pour l’attestation bancaire : voir modèle ci joint). (NB : certification du projet par le Président si l’AG ne s’est pas encore tenue)</t>
    </r>
  </si>
  <si>
    <r>
      <t>·</t>
    </r>
    <r>
      <rPr>
        <sz val="7"/>
        <rFont val="Arial"/>
        <family val="2"/>
      </rPr>
      <t xml:space="preserve">          </t>
    </r>
    <r>
      <rPr>
        <sz val="8"/>
        <rFont val="Arial"/>
        <family val="2"/>
      </rPr>
      <t xml:space="preserve">Balance générale Extraction sous forme de fichier numérisé format .xls ou .txt dela balance générale à partir de votre logiciel comptable ou de celui de votre expert-comptable </t>
    </r>
    <r>
      <rPr>
        <b/>
        <sz val="8"/>
        <rFont val="Arial"/>
        <family val="2"/>
      </rPr>
      <t>(*)</t>
    </r>
  </si>
  <si>
    <r>
      <t>·</t>
    </r>
    <r>
      <rPr>
        <sz val="7"/>
        <rFont val="Arial"/>
        <family val="2"/>
      </rPr>
      <t xml:space="preserve">          </t>
    </r>
    <r>
      <rPr>
        <sz val="8"/>
        <rFont val="Arial"/>
        <family val="2"/>
      </rPr>
      <t>Rapport du commissaire aux comptes le cas échéant</t>
    </r>
  </si>
  <si>
    <r>
      <t>·</t>
    </r>
    <r>
      <rPr>
        <sz val="7"/>
        <rFont val="Arial"/>
        <family val="2"/>
      </rPr>
      <t xml:space="preserve">          </t>
    </r>
    <r>
      <rPr>
        <sz val="8"/>
        <rFont val="Arial"/>
        <family val="2"/>
      </rPr>
      <t>Le dernier rapport d’activité</t>
    </r>
  </si>
  <si>
    <r>
      <t>·</t>
    </r>
    <r>
      <rPr>
        <sz val="7"/>
        <rFont val="Arial"/>
        <family val="2"/>
      </rPr>
      <t xml:space="preserve">          </t>
    </r>
    <r>
      <rPr>
        <sz val="8"/>
        <rFont val="Arial"/>
        <family val="2"/>
      </rPr>
      <t>Le dernier procès verbal de l’Assemblée Générale</t>
    </r>
  </si>
  <si>
    <r>
      <t>(*)</t>
    </r>
    <r>
      <rPr>
        <b/>
        <sz val="9"/>
        <rFont val="Arial"/>
        <family val="2"/>
      </rPr>
      <t>En cas d’impossibilité d’envoi de ce fichier, merci d’en préciser la raison (absence de logiciel, d’expert-comptable…)</t>
    </r>
  </si>
  <si>
    <r>
      <t xml:space="preserve">déclare sur l’honneur qu’à la </t>
    </r>
    <r>
      <rPr>
        <b/>
        <u val="single"/>
        <sz val="10"/>
        <rFont val="Arial"/>
        <family val="2"/>
      </rPr>
      <t>date d’arrêté des comptes</t>
    </r>
    <r>
      <rPr>
        <sz val="10"/>
        <rFont val="Arial"/>
        <family val="2"/>
      </rPr>
      <t xml:space="preserve"> du :</t>
    </r>
  </si>
  <si>
    <t>Code APE</t>
  </si>
  <si>
    <t>Numéro Registre National des Associations</t>
  </si>
  <si>
    <t>Mois de l'arrêté annuel des comptes</t>
  </si>
  <si>
    <t>Interlocuteur :</t>
  </si>
  <si>
    <t xml:space="preserve">       Dont emplois aidés</t>
  </si>
  <si>
    <t xml:space="preserve">       Dont emplois aidés en ETP</t>
  </si>
  <si>
    <t>Budget de l’exercice à venir</t>
  </si>
  <si>
    <t>A REMPLIR EN POINT 4</t>
  </si>
  <si>
    <t>Arrdt</t>
  </si>
  <si>
    <t>Adresse correspondance (si différente):</t>
  </si>
  <si>
    <t>Modegestion</t>
  </si>
  <si>
    <t>associatif</t>
  </si>
  <si>
    <t>centres sociaux</t>
  </si>
  <si>
    <t>privé marchand</t>
  </si>
  <si>
    <t>Mode de gestion</t>
  </si>
  <si>
    <t>Type de gestion</t>
  </si>
  <si>
    <t>Typegestion</t>
  </si>
  <si>
    <t>ASSOCIATION</t>
  </si>
  <si>
    <t>OP_EN_TYPSTR</t>
  </si>
  <si>
    <t>OP_EN_TYPGES</t>
  </si>
  <si>
    <t>OP_EN_MODGEST</t>
  </si>
  <si>
    <t>OP_EN_CONTRAT</t>
  </si>
  <si>
    <t>OP_FINANCEUR</t>
  </si>
  <si>
    <t>OP_EN_INTERVP</t>
  </si>
  <si>
    <t>ETAT</t>
  </si>
  <si>
    <t>CR</t>
  </si>
  <si>
    <t>METRO</t>
  </si>
  <si>
    <t>VDL</t>
  </si>
  <si>
    <t>AUTR</t>
  </si>
  <si>
    <t>OP_AIDEP</t>
  </si>
  <si>
    <t>OP_AIDE</t>
  </si>
  <si>
    <t>OP_NAT_COMPT</t>
  </si>
  <si>
    <t>700</t>
  </si>
  <si>
    <t>600</t>
  </si>
  <si>
    <t>610</t>
  </si>
  <si>
    <t>620</t>
  </si>
  <si>
    <t>630</t>
  </si>
  <si>
    <t>640</t>
  </si>
  <si>
    <t>650</t>
  </si>
  <si>
    <t>660</t>
  </si>
  <si>
    <t>670</t>
  </si>
  <si>
    <t>680</t>
  </si>
  <si>
    <t>690</t>
  </si>
  <si>
    <t>740</t>
  </si>
  <si>
    <t>750</t>
  </si>
  <si>
    <t>760</t>
  </si>
  <si>
    <t>770</t>
  </si>
  <si>
    <t>780</t>
  </si>
  <si>
    <t>790</t>
  </si>
  <si>
    <t>86</t>
  </si>
  <si>
    <t>87</t>
  </si>
  <si>
    <t>OP_EN_NBPLCEJP</t>
  </si>
  <si>
    <t>OP_EN_CAP_ACC</t>
  </si>
  <si>
    <t>OP_EN_AMPHOR</t>
  </si>
  <si>
    <t>OP_LOCALISATION</t>
  </si>
  <si>
    <t>OP_INTERV</t>
  </si>
  <si>
    <t>OP_METIER</t>
  </si>
  <si>
    <t>OP_TVA</t>
  </si>
  <si>
    <t>OP_EXPCOM</t>
  </si>
  <si>
    <t>OP_COMCOM</t>
  </si>
  <si>
    <t>OP_NBINTERVP</t>
  </si>
  <si>
    <t>ben</t>
  </si>
  <si>
    <t>Sal</t>
  </si>
  <si>
    <t>salaid</t>
  </si>
  <si>
    <t>0</t>
  </si>
  <si>
    <t>Matrice amplitude horaire</t>
  </si>
  <si>
    <t>a</t>
  </si>
  <si>
    <t>b</t>
  </si>
  <si>
    <t>c</t>
  </si>
  <si>
    <t>d</t>
  </si>
  <si>
    <t>e</t>
  </si>
  <si>
    <t>f</t>
  </si>
  <si>
    <t>Capacité</t>
  </si>
  <si>
    <t>as</t>
  </si>
  <si>
    <t>cs</t>
  </si>
  <si>
    <t>pm</t>
  </si>
  <si>
    <t>EC</t>
  </si>
  <si>
    <t>PAR</t>
  </si>
  <si>
    <t>RAM</t>
  </si>
  <si>
    <t>EF</t>
  </si>
  <si>
    <t>MIC</t>
  </si>
  <si>
    <t>CENT</t>
  </si>
  <si>
    <t>CS</t>
  </si>
  <si>
    <t>LAEP</t>
  </si>
  <si>
    <t>Matrice structures</t>
  </si>
  <si>
    <t>gestionnaire d'un seul établissement</t>
  </si>
  <si>
    <t>gestionnaire de plusieurs établissements d'activité identique</t>
  </si>
  <si>
    <t>gestionnaire de plusieurs établissements d'activités différentes</t>
  </si>
  <si>
    <t>Matrice  type gestion</t>
  </si>
  <si>
    <t>Matrice mode de gestion</t>
  </si>
  <si>
    <t>Reçu le</t>
  </si>
  <si>
    <t>Les matrices ont en première colonne les valeurs possibles dans le fichier de subvention et en deuxième colonne la clé correspondnate dans le fichier des axes d'analyse OPAL-SYPIL</t>
  </si>
  <si>
    <t>Elels sont utilisées pour les valeurs des axes de l'onglet donnees</t>
  </si>
  <si>
    <t>Liste de valeurs</t>
  </si>
  <si>
    <t>Ce sont les listes de valeurs du documents rempli par les associations</t>
  </si>
  <si>
    <t>Forme juridique</t>
  </si>
  <si>
    <t>asso</t>
  </si>
  <si>
    <t>autr</t>
  </si>
  <si>
    <t>fond</t>
  </si>
  <si>
    <t>mutu</t>
  </si>
  <si>
    <t>SA</t>
  </si>
  <si>
    <t>sa</t>
  </si>
  <si>
    <t>SA d’insertion</t>
  </si>
  <si>
    <t>sain</t>
  </si>
  <si>
    <t>SARL</t>
  </si>
  <si>
    <t>sarl</t>
  </si>
  <si>
    <t>SASP</t>
  </si>
  <si>
    <t>sasp</t>
  </si>
  <si>
    <t>SAS</t>
  </si>
  <si>
    <t>sci</t>
  </si>
  <si>
    <t>SCIC</t>
  </si>
  <si>
    <t>scic</t>
  </si>
  <si>
    <t>SCOP</t>
  </si>
  <si>
    <t>scop</t>
  </si>
  <si>
    <t>OP_NATURE_JUR</t>
  </si>
  <si>
    <t>OP_FORM_JUR</t>
  </si>
  <si>
    <t>mono</t>
  </si>
  <si>
    <t>multident</t>
  </si>
  <si>
    <t>multidiff</t>
  </si>
  <si>
    <t>SCI</t>
  </si>
  <si>
    <t>sas</t>
  </si>
  <si>
    <t>OP_NBINTERVETPP</t>
  </si>
  <si>
    <t>OP_EN_INTERETPP</t>
  </si>
  <si>
    <t>OP_SUBDEM</t>
  </si>
  <si>
    <t>OP_BUDPREV</t>
  </si>
  <si>
    <t>NOTICE D'EXPLICATION</t>
  </si>
  <si>
    <t>Demande de subvention de fonctionnement</t>
  </si>
  <si>
    <t>Cette notice est conçue dans le but de vous aider à remplir votre demande de subvention auprès de la Ville de Lyon.</t>
  </si>
  <si>
    <t>En effet, une subvention n'est jamais attribuée spontanément; il vous appartient d'en faire la demande, dûment complétée.</t>
  </si>
  <si>
    <t>Pour rappel, une subvention est une aide financière directe ou indirecte allouée sans aucune contrepartie et à discrétion,
justifiée par un intérêt général.</t>
  </si>
  <si>
    <t>Une demande de subvention complète par équipement est nécessaire pour l’étude de votre dossier</t>
  </si>
  <si>
    <t>1. Présentation de votre organisme</t>
  </si>
  <si>
    <t>Présentation générale de l’établissement qui porte l’équipement</t>
  </si>
  <si>
    <r>
      <t>Numéro SIRET</t>
    </r>
    <r>
      <rPr>
        <sz val="11"/>
        <color indexed="8"/>
        <rFont val="Arial"/>
        <family val="2"/>
      </rPr>
      <t xml:space="preserve"> de l'organisme :</t>
    </r>
  </si>
  <si>
    <t xml:space="preserve"> il est obligatoire pour recevoir une subvention. C'est un identifiant numérique d'établissement composé de 14 chiffres.</t>
  </si>
  <si>
    <t>Note d'informations sur le numéro SIRET</t>
  </si>
  <si>
    <r>
      <t>Code APE</t>
    </r>
    <r>
      <rPr>
        <sz val="11"/>
        <color indexed="8"/>
        <rFont val="Arial"/>
        <family val="2"/>
      </rPr>
      <t xml:space="preserve"> : </t>
    </r>
  </si>
  <si>
    <t>code caractérisant l'activité principale. Il est également délivré par l'INSEE. Il est composé de 5 caractères (1 lettre et 4 chiffres)</t>
  </si>
  <si>
    <r>
      <t>Commissaire aux comptes</t>
    </r>
    <r>
      <rPr>
        <sz val="11"/>
        <color indexed="8"/>
        <rFont val="Arial"/>
        <family val="2"/>
      </rPr>
      <t xml:space="preserve"> : </t>
    </r>
  </si>
  <si>
    <t>sa nomination est obligatoire dès lors que l'organisme est subventionné pour plus de 153 000 € au total de fonds publics.</t>
  </si>
  <si>
    <t>2. Présentation de l'équipement</t>
  </si>
  <si>
    <t>Présentation générale de l’équipement qui porte l’activité</t>
  </si>
  <si>
    <r>
      <t>Numéro SIRET</t>
    </r>
    <r>
      <rPr>
        <sz val="11"/>
        <color indexed="8"/>
        <rFont val="Arial"/>
        <family val="2"/>
      </rPr>
      <t xml:space="preserve"> de l'équipement :</t>
    </r>
  </si>
  <si>
    <t>Détail de l’activité auprès des jeunes enfants</t>
  </si>
  <si>
    <t>Selon le type d’équipement :</t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</si>
  <si>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Arial"/>
        <family val="2"/>
      </rPr>
      <t>Amplitude horaire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</si>
  <si>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Arial"/>
        <family val="2"/>
      </rPr>
      <t>Nombre de jours d’ouverture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</si>
  <si>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Arial"/>
        <family val="2"/>
      </rPr>
      <t>Etc.</t>
    </r>
  </si>
  <si>
    <t>Cet item est composé de :</t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</si>
  <si>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Arial"/>
        <family val="2"/>
      </rPr>
      <t>La description des aides apportées par tous les financeurs de l’équipement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</si>
  <si>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Arial"/>
        <family val="2"/>
      </rPr>
      <t>Le budget prévisionnel de l’équipement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</si>
  <si>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Arial"/>
        <family val="2"/>
      </rPr>
      <t>Les états du personnel</t>
    </r>
  </si>
  <si>
    <t xml:space="preserve">ETP : </t>
  </si>
  <si>
    <t>Les Effectifs en Equivalent Temps Plein corrspondent aux effectifs physiques pondérés par la quotité de travail des agents.</t>
  </si>
  <si>
    <t>Exemple : un agent dont la quotité de travail est de 80% sur toute l'année correspond à 0,8 ETP.</t>
  </si>
  <si>
    <t>Un agent en CDD de 3 mois travaillant à 80% correspond à 0,8*3/12 ETP.</t>
  </si>
  <si>
    <t>5. Les mises à disposition et autres aides en nature</t>
  </si>
  <si>
    <t>6. Les éléments prévisionnels de l'activité</t>
  </si>
  <si>
    <t>Permet d’expliquer de façon succincte les projets à venir et leur impact sur l’activité.</t>
  </si>
  <si>
    <t>Un document détaillant plus précisément tel ou tel projet peut être bien entendu annexé au dossier de demande de subvention.</t>
  </si>
  <si>
    <t>7. Liste des pièces à joindre impérativement à votre dossier</t>
  </si>
  <si>
    <t>8. Modèle d'attestation bancaire</t>
  </si>
  <si>
    <r>
      <rPr>
        <b/>
        <sz val="9"/>
        <color indexed="10"/>
        <rFont val="Arial"/>
        <family val="2"/>
      </rPr>
      <t xml:space="preserve">ATTENTION </t>
    </r>
    <r>
      <rPr>
        <b/>
        <sz val="9"/>
        <color indexed="10"/>
        <rFont val="Arial"/>
        <family val="2"/>
      </rPr>
      <t>:</t>
    </r>
    <r>
      <rPr>
        <sz val="9"/>
        <rFont val="Arial"/>
        <family val="2"/>
      </rPr>
      <t>Seuls les dossiers correctement remplis, et auxquels seront jointes toutes les pièces demandées, seront transmis à Madame l'Adjointe déléguée à l’Enfance</t>
    </r>
  </si>
  <si>
    <t>Secteur Petite Enfance</t>
  </si>
  <si>
    <t>Contrôle</t>
  </si>
  <si>
    <t>Assujetissement de l'activité à la T.V.A.</t>
  </si>
  <si>
    <t>Tel de l'association</t>
  </si>
  <si>
    <t>Mail de l'association</t>
  </si>
  <si>
    <r>
      <t>Il convient de remplir les cases sur fonds jaune</t>
    </r>
    <r>
      <rPr>
        <sz val="11"/>
        <color indexed="10"/>
        <rFont val="Arial"/>
        <family val="2"/>
      </rPr>
      <t xml:space="preserve"> et rose</t>
    </r>
    <r>
      <rPr>
        <sz val="11"/>
        <color indexed="8"/>
        <rFont val="Arial"/>
        <family val="2"/>
      </rPr>
      <t xml:space="preserve"> de l'onglet dossier, des différentes parties décrites succinctement ci-dessous</t>
    </r>
  </si>
  <si>
    <t>Il convient de ne pas supprimer de ligne ni d'en rajouter</t>
  </si>
  <si>
    <t>Nous vous demandons de ne pas partir de la version antérieure du dossier</t>
  </si>
  <si>
    <t xml:space="preserve">9. Numéro de téléphone </t>
  </si>
  <si>
    <t>le format doit comporter dix chiffres uniquement, notés par tranches de deux séparés par des espaces : exemple : 04 26 99 26 99</t>
  </si>
  <si>
    <t>OP_EN_ETCEJ31DP</t>
  </si>
  <si>
    <t>OP_EN_NBSEACOLP</t>
  </si>
  <si>
    <t>OP_EN_NBFARAMP</t>
  </si>
  <si>
    <t>OP_EN_NBENRAMP</t>
  </si>
  <si>
    <t>OP_EN_NBENPRAMP</t>
  </si>
  <si>
    <t>Nombre prévisionnel de séances de temps collectifs au sein du lieu d'accueil enfants parents</t>
  </si>
  <si>
    <t>Nombre prévisionnel de familles bénéficiaires du LAEP</t>
  </si>
  <si>
    <t>Nombre d'enfants différents usagers du LAEP</t>
  </si>
  <si>
    <t>Nombre prévisionnel d'enfants présents dans le LAEP</t>
  </si>
  <si>
    <t xml:space="preserve">    Subvention de fonctionnement LAEP</t>
  </si>
  <si>
    <t>Nombre de places prévisionnel</t>
  </si>
  <si>
    <t xml:space="preserve">Document établi par
Direction Contrôle de Gestion
Contrôle des Organismes extérieurs
</t>
  </si>
  <si>
    <t>OP_CAMPAGNE</t>
  </si>
  <si>
    <t xml:space="preserve">
Votre dossier complet (dossier rempli et pièces à joindre) est à renvoyer  par voie dématérialisée (AU FORMAT excel 2003 ".xls") à l'adresse suivante
enfance.partenaires@mairie-lyon.fr
En cas d'impossibilité, veuillez noter l'adresse postale : 
Mairie de Lyon - Direction de l’Enfance - 69205 Lyon Cedex 01
</t>
  </si>
  <si>
    <t>Montant de subvention demandé à l'Enfance :</t>
  </si>
  <si>
    <t>Directrice</t>
  </si>
  <si>
    <t>7451      -  Subventions exploitation et prestations de service versées par des organismes  nationaux (dont PS Msa)</t>
  </si>
  <si>
    <t>Nature de travaux</t>
  </si>
  <si>
    <t>CG</t>
  </si>
  <si>
    <t>Conseil Général</t>
  </si>
  <si>
    <t>Plus utilisé en 2017 car LAEP mis en dur</t>
  </si>
  <si>
    <t>moiscompte</t>
  </si>
  <si>
    <t>CodeAxeSypil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</si>
  <si>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</si>
  <si>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</si>
  <si>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</si>
  <si>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</si>
  <si>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</si>
  <si>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</si>
  <si>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</si>
  <si>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</si>
  <si>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</si>
  <si>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</si>
  <si>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</si>
  <si>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</si>
  <si>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OP_ARR_CPT_MOIS</t>
  </si>
  <si>
    <t xml:space="preserve">          . Personnel détaché à titre onéreux</t>
  </si>
  <si>
    <t xml:space="preserve">          . Rémunération d’intermédiaires et  honoraires</t>
  </si>
  <si>
    <t xml:space="preserve">          . Publicité, publications, relations publiques</t>
  </si>
  <si>
    <t xml:space="preserve">          . Sorties à l'extérieur</t>
  </si>
  <si>
    <t xml:space="preserve">          . Déplacements, missions et réceptions</t>
  </si>
  <si>
    <t xml:space="preserve">          . Frais postaux et frais de télécommunications</t>
  </si>
  <si>
    <t xml:space="preserve">          . Formation</t>
  </si>
  <si>
    <t xml:space="preserve">          . Impôts sur les bénéfices</t>
  </si>
  <si>
    <t xml:space="preserve">          . Dépréciations et provisions</t>
  </si>
  <si>
    <t xml:space="preserve">          . Salaires bruts                                      </t>
  </si>
  <si>
    <t xml:space="preserve">          . Charges sociales patronales        </t>
  </si>
  <si>
    <t xml:space="preserve">          . Salaires bruts                                       </t>
  </si>
  <si>
    <t xml:space="preserve">          . Charges sociales patronales            </t>
  </si>
  <si>
    <t xml:space="preserve">          . Salaires bruts                                     </t>
  </si>
  <si>
    <t xml:space="preserve">          . Charges sociales patronales          </t>
  </si>
  <si>
    <t xml:space="preserve">          . Indemnités d'entretien             </t>
  </si>
  <si>
    <t xml:space="preserve">          . Alimentation et boisson</t>
  </si>
  <si>
    <t xml:space="preserve">          . Eau, gaz, électricité, combustible</t>
  </si>
  <si>
    <t xml:space="preserve">          . Fourniture d’entretien</t>
  </si>
  <si>
    <t xml:space="preserve">          . Fournitures d’activités</t>
  </si>
  <si>
    <t xml:space="preserve">          . Fournitures de repas (traiteur, prestataire)</t>
  </si>
  <si>
    <t xml:space="preserve">          . Loyers</t>
  </si>
  <si>
    <t xml:space="preserve">          . Location de matériel</t>
  </si>
  <si>
    <t xml:space="preserve">          . Travaux d’entretien et de réparation </t>
  </si>
  <si>
    <t xml:space="preserve">          . Primes d’assurance</t>
  </si>
  <si>
    <t xml:space="preserve">          . Documentation</t>
  </si>
  <si>
    <t xml:space="preserve">          . Autres</t>
  </si>
  <si>
    <t xml:space="preserve">          . Petit équipement de bureau</t>
  </si>
  <si>
    <t xml:space="preserve">          . Autres charges pers.
             (prov.CP, médecine du travail)</t>
  </si>
  <si>
    <t xml:space="preserve">          . Quote part subvention investissement</t>
  </si>
  <si>
    <t xml:space="preserve">          . Intérêts des comptes</t>
  </si>
  <si>
    <t xml:space="preserve">          . Autres charges diverses</t>
  </si>
  <si>
    <t xml:space="preserve">          . Gestion administrative et logistique</t>
  </si>
  <si>
    <t xml:space="preserve">          . Sur exercice en cours</t>
  </si>
  <si>
    <t xml:space="preserve">          . Sur exercice(s) antérieur(s) </t>
  </si>
  <si>
    <t xml:space="preserve">          . Intérêts des emprunts</t>
  </si>
  <si>
    <t xml:space="preserve">          . Agios bancaires</t>
  </si>
  <si>
    <t xml:space="preserve">          . Sur l'exercice en cours</t>
  </si>
  <si>
    <t xml:space="preserve">          . Sur exercice(s) antérieur(s)</t>
  </si>
  <si>
    <t xml:space="preserve">          . Remborsement IJSS </t>
  </si>
  <si>
    <r>
      <t>63A</t>
    </r>
    <r>
      <rPr>
        <sz val="9"/>
        <color indexed="18"/>
        <rFont val="Arial"/>
        <family val="2"/>
      </rPr>
      <t xml:space="preserve">   - Impôts, taxes liés aux frais de personnel </t>
    </r>
  </si>
  <si>
    <r>
      <t>63B</t>
    </r>
    <r>
      <rPr>
        <sz val="9"/>
        <color indexed="18"/>
        <rFont val="Arial"/>
        <family val="2"/>
      </rPr>
      <t xml:space="preserve">   - Autres impôts et taxes</t>
    </r>
  </si>
  <si>
    <t xml:space="preserve">          . Cotisations adhérents</t>
  </si>
  <si>
    <t xml:space="preserve">          . Organisme collecteur fonds formation</t>
  </si>
  <si>
    <t xml:space="preserve">          . Revenus des valeurs mobilières 
             de placement</t>
  </si>
  <si>
    <t xml:space="preserve">    Demande Subvention 2018</t>
  </si>
  <si>
    <t>Nombre de jours prévisionnels d'ouverture pour 2018</t>
  </si>
  <si>
    <t>2018 (prévues ou demandées)</t>
  </si>
  <si>
    <t>Budget prévisionnel 2018</t>
  </si>
  <si>
    <t>Expliquez succintement vos projets 2018 et l'impact sur l'activité.</t>
  </si>
  <si>
    <t>2) A TRANSMETTRE A LA DIRECTION DE L’ENFANCE POUR MARS 2018</t>
  </si>
  <si>
    <t>Vous avez déjà reçu une subvention en 2017</t>
  </si>
  <si>
    <t>Vous n’avez pas reçu de subvention de la Ville depuis 2016</t>
  </si>
  <si>
    <t>2018ENL</t>
  </si>
  <si>
    <t>5. Les mises à dispositions</t>
  </si>
  <si>
    <t>6. Les éléments prévisionnels de l'activité 2018</t>
  </si>
  <si>
    <t>7. Pièces à joindre impérativement à votre dossier</t>
  </si>
  <si>
    <t>8. Modèles d'attestation bancaire</t>
  </si>
  <si>
    <t>Nombre de salariés</t>
  </si>
  <si>
    <t xml:space="preserve">Nombre de salariés en ETP </t>
  </si>
  <si>
    <t>Nombre de bénévoles</t>
  </si>
  <si>
    <t>Nombre de bénévoles en ETP</t>
  </si>
  <si>
    <r>
      <t xml:space="preserve">Prévisionnel </t>
    </r>
    <r>
      <rPr>
        <b/>
        <sz val="9"/>
        <rFont val="Arial"/>
        <family val="2"/>
      </rPr>
      <t>2018</t>
    </r>
  </si>
  <si>
    <r>
      <t xml:space="preserve">Réalisé </t>
    </r>
    <r>
      <rPr>
        <b/>
        <sz val="10"/>
        <rFont val="Arial"/>
        <family val="2"/>
      </rPr>
      <t>2016</t>
    </r>
  </si>
  <si>
    <t>OP_EN_INTERV</t>
  </si>
  <si>
    <t>OP_NBINTERV</t>
  </si>
  <si>
    <t>OP_EN_INTERETP</t>
  </si>
  <si>
    <t>OP_NBINTERVETP</t>
  </si>
  <si>
    <t>OP_NBSAL</t>
  </si>
  <si>
    <t>OP_SEXE</t>
  </si>
  <si>
    <t>H</t>
  </si>
  <si>
    <t>F</t>
  </si>
  <si>
    <t>=Dossier!$G$65</t>
  </si>
  <si>
    <t xml:space="preserve">       Dont Femmes</t>
  </si>
  <si>
    <t xml:space="preserve">       Dont Hommes</t>
  </si>
  <si>
    <t>Version  EN.LAEP.2018.0E
du 4/5/2017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</si>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</sst>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_-* #,##0\ _F_-;\-* #,##0\ _F_-;_-* &quot;-&quot;??\ _F_-;_-@_-"/>
    <numFmt numFmtId="168" formatCode="[$-40C]dddd\ d\ mmmm\ yyyy"/>
    <numFmt numFmtId="169" formatCode="dd/mm/yy;@"/>
    <numFmt numFmtId="170" formatCode="h:mm;@"/>
    <numFmt numFmtId="171" formatCode="0#&quot; &quot;##&quot; &quot;##&quot; &quot;##&quot; &quot;##"/>
    <numFmt numFmtId="172" formatCode="#,##0.00\ _€"/>
    <numFmt numFmtId="173" formatCode="#,##0.0&quot; h&quot;"/>
    <numFmt numFmtId="174" formatCode="#,##0&quot; €&quot;"/>
    <numFmt numFmtId="175" formatCode="d\-mmm"/>
    <numFmt numFmtId="176" formatCode="#,##0.00_ ;\-#,##0.00\ "/>
    <numFmt numFmtId="177" formatCode="#,##0.0"/>
    <numFmt numFmtId="178" formatCode="#,##0.0\ _€"/>
    <numFmt numFmtId="179" formatCode="#,##0\ _€"/>
  </numFmts>
  <fonts count="95">
    <font>
      <sz val="10"/>
      <name val="Arial"/>
      <family val="0"/>
    </font>
    <font>
      <sz val="10"/>
      <name val="Verdana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12"/>
      <color indexed="1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6"/>
      <color indexed="61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b/>
      <sz val="15"/>
      <color indexed="61"/>
      <name val="Arial"/>
      <family val="2"/>
    </font>
    <font>
      <b/>
      <sz val="15"/>
      <color indexed="10"/>
      <name val="Arial"/>
      <family val="2"/>
    </font>
    <font>
      <b/>
      <u val="single"/>
      <sz val="1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10"/>
      <name val="Arial"/>
      <family val="2"/>
    </font>
    <font>
      <u val="single"/>
      <sz val="9"/>
      <name val="Arial"/>
      <family val="2"/>
    </font>
    <font>
      <b/>
      <sz val="8"/>
      <color indexed="9"/>
      <name val="Arial"/>
      <family val="2"/>
    </font>
    <font>
      <b/>
      <u val="single"/>
      <sz val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8"/>
      <color indexed="18"/>
      <name val="Arial"/>
      <family val="2"/>
    </font>
    <font>
      <b/>
      <u val="single"/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Arial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23"/>
      <name val="Arial"/>
      <family val="2"/>
    </font>
    <font>
      <b/>
      <sz val="15"/>
      <color indexed="25"/>
      <name val="Arial"/>
      <family val="2"/>
    </font>
    <font>
      <b/>
      <sz val="10"/>
      <color indexed="25"/>
      <name val="Arial"/>
      <family val="2"/>
    </font>
    <font>
      <b/>
      <sz val="16"/>
      <color indexed="25"/>
      <name val="Arial"/>
      <family val="2"/>
    </font>
    <font>
      <b/>
      <sz val="16"/>
      <color indexed="10"/>
      <name val="Verdana"/>
      <family val="2"/>
    </font>
    <font>
      <u val="single"/>
      <sz val="8"/>
      <color indexed="30"/>
      <name val="Arial"/>
      <family val="2"/>
    </font>
    <font>
      <u val="single"/>
      <sz val="9"/>
      <color indexed="3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10"/>
      <name val="Arial"/>
      <family val="2"/>
    </font>
    <font>
      <sz val="8"/>
      <color indexed="36"/>
      <name val="Arial"/>
      <family val="2"/>
    </font>
    <font>
      <sz val="8"/>
      <color indexed="6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rgb="FFFF0000"/>
      <name val="Arial"/>
      <family val="2"/>
    </font>
    <font>
      <b/>
      <u val="single"/>
      <sz val="11"/>
      <color theme="1"/>
      <name val="Arial"/>
      <family val="2"/>
    </font>
    <font>
      <sz val="10"/>
      <color rgb="FFFF0000"/>
      <name val="Arial"/>
      <family val="2"/>
    </font>
    <font>
      <sz val="8"/>
      <color rgb="FF7030A0"/>
      <name val="Arial"/>
      <family val="2"/>
    </font>
    <font>
      <sz val="8"/>
      <color theme="1" tint="0.34999001026153564"/>
      <name val="Arial"/>
      <family val="2"/>
    </font>
    <font>
      <sz val="11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gray125">
        <bgColor indexed="9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double"/>
      <bottom style="thin"/>
    </border>
    <border>
      <left style="double"/>
      <right style="thin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6" borderId="1" applyNumberFormat="0" applyAlignment="0" applyProtection="0"/>
    <xf numFmtId="0" fontId="74" fillId="0" borderId="2" applyNumberFormat="0" applyFill="0" applyAlignment="0" applyProtection="0"/>
    <xf numFmtId="0" fontId="0" fillId="27" borderId="3" applyNumberFormat="0" applyFont="0" applyAlignment="0" applyProtection="0"/>
    <xf numFmtId="0" fontId="75" fillId="28" borderId="1" applyNumberFormat="0" applyAlignment="0" applyProtection="0"/>
    <xf numFmtId="44" fontId="0" fillId="0" borderId="0" applyFont="0" applyFill="0" applyBorder="0" applyAlignment="0" applyProtection="0"/>
    <xf numFmtId="0" fontId="76" fillId="29" borderId="0" applyNumberFormat="0" applyBorder="0" applyAlignment="0" applyProtection="0"/>
    <xf numFmtId="0" fontId="7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30" borderId="0" applyNumberFormat="0" applyBorder="0" applyAlignment="0" applyProtection="0"/>
    <xf numFmtId="0" fontId="70" fillId="0" borderId="0">
      <alignment/>
      <protection/>
    </xf>
    <xf numFmtId="0" fontId="0" fillId="0" borderId="0" applyProtection="0">
      <alignment/>
    </xf>
    <xf numFmtId="9" fontId="0" fillId="0" borderId="0" applyFont="0" applyFill="0" applyBorder="0" applyAlignment="0" applyProtection="0"/>
    <xf numFmtId="0" fontId="80" fillId="31" borderId="0" applyNumberFormat="0" applyBorder="0" applyAlignment="0" applyProtection="0"/>
    <xf numFmtId="0" fontId="81" fillId="26" borderId="4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8" applyNumberFormat="0" applyFill="0" applyAlignment="0" applyProtection="0"/>
    <xf numFmtId="0" fontId="88" fillId="32" borderId="9" applyNumberFormat="0" applyAlignment="0" applyProtection="0"/>
  </cellStyleXfs>
  <cellXfs count="58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Alignment="1">
      <alignment horizontal="right"/>
    </xf>
    <xf numFmtId="0" fontId="0" fillId="33" borderId="0" xfId="0" applyFont="1" applyFill="1" applyBorder="1" applyAlignment="1">
      <alignment horizontal="center" wrapText="1"/>
    </xf>
    <xf numFmtId="0" fontId="9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11" xfId="0" applyFont="1" applyFill="1" applyBorder="1" applyAlignment="1" applyProtection="1">
      <alignment/>
      <protection/>
    </xf>
    <xf numFmtId="0" fontId="0" fillId="33" borderId="0" xfId="0" applyFont="1" applyFill="1" applyAlignment="1">
      <alignment horizontal="center" wrapText="1"/>
    </xf>
    <xf numFmtId="0" fontId="0" fillId="33" borderId="0" xfId="0" applyFont="1" applyFill="1" applyBorder="1" applyAlignment="1">
      <alignment vertical="top" wrapText="1"/>
    </xf>
    <xf numFmtId="0" fontId="15" fillId="33" borderId="0" xfId="0" applyFont="1" applyFill="1" applyBorder="1" applyAlignment="1">
      <alignment/>
    </xf>
    <xf numFmtId="0" fontId="0" fillId="33" borderId="0" xfId="0" applyFill="1" applyBorder="1" applyAlignment="1">
      <alignment horizontal="right"/>
    </xf>
    <xf numFmtId="0" fontId="16" fillId="33" borderId="0" xfId="0" applyFont="1" applyFill="1" applyAlignment="1">
      <alignment/>
    </xf>
    <xf numFmtId="37" fontId="9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/>
      <protection/>
    </xf>
    <xf numFmtId="0" fontId="17" fillId="33" borderId="0" xfId="0" applyFont="1" applyFill="1" applyAlignment="1">
      <alignment/>
    </xf>
    <xf numFmtId="0" fontId="8" fillId="0" borderId="12" xfId="0" applyFont="1" applyFill="1" applyBorder="1" applyAlignment="1" applyProtection="1">
      <alignment/>
      <protection/>
    </xf>
    <xf numFmtId="0" fontId="9" fillId="0" borderId="12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 applyProtection="1">
      <alignment/>
      <protection/>
    </xf>
    <xf numFmtId="0" fontId="8" fillId="0" borderId="14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 horizontal="center" vertical="center"/>
      <protection/>
    </xf>
    <xf numFmtId="0" fontId="8" fillId="0" borderId="15" xfId="0" applyFont="1" applyFill="1" applyBorder="1" applyAlignment="1" applyProtection="1">
      <alignment horizontal="left"/>
      <protection/>
    </xf>
    <xf numFmtId="0" fontId="9" fillId="0" borderId="15" xfId="0" applyFont="1" applyFill="1" applyBorder="1" applyAlignment="1" applyProtection="1">
      <alignment/>
      <protection/>
    </xf>
    <xf numFmtId="0" fontId="8" fillId="0" borderId="16" xfId="0" applyFont="1" applyFill="1" applyBorder="1" applyAlignment="1" applyProtection="1">
      <alignment horizontal="left"/>
      <protection/>
    </xf>
    <xf numFmtId="0" fontId="9" fillId="0" borderId="15" xfId="0" applyFont="1" applyFill="1" applyBorder="1" applyAlignment="1" applyProtection="1">
      <alignment vertical="center"/>
      <protection/>
    </xf>
    <xf numFmtId="0" fontId="8" fillId="0" borderId="16" xfId="0" applyFont="1" applyFill="1" applyBorder="1" applyAlignment="1" applyProtection="1">
      <alignment horizontal="center" vertical="center"/>
      <protection/>
    </xf>
    <xf numFmtId="0" fontId="8" fillId="0" borderId="15" xfId="0" applyFont="1" applyFill="1" applyBorder="1" applyAlignment="1" applyProtection="1">
      <alignment horizontal="left" vertical="center"/>
      <protection/>
    </xf>
    <xf numFmtId="0" fontId="9" fillId="0" borderId="17" xfId="0" applyFont="1" applyFill="1" applyBorder="1" applyAlignment="1" applyProtection="1">
      <alignment/>
      <protection/>
    </xf>
    <xf numFmtId="0" fontId="9" fillId="0" borderId="17" xfId="0" applyFont="1" applyFill="1" applyBorder="1" applyAlignment="1" applyProtection="1">
      <alignment vertical="center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 vertical="top" wrapText="1"/>
    </xf>
    <xf numFmtId="0" fontId="0" fillId="33" borderId="15" xfId="0" applyFont="1" applyFill="1" applyBorder="1" applyAlignment="1">
      <alignment/>
    </xf>
    <xf numFmtId="0" fontId="8" fillId="0" borderId="19" xfId="0" applyFont="1" applyFill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horizontal="right" vertical="center" wrapText="1"/>
      <protection/>
    </xf>
    <xf numFmtId="0" fontId="0" fillId="33" borderId="0" xfId="0" applyFont="1" applyFill="1" applyAlignment="1">
      <alignment/>
    </xf>
    <xf numFmtId="0" fontId="20" fillId="33" borderId="0" xfId="0" applyFont="1" applyFill="1" applyAlignment="1">
      <alignment horizontal="left"/>
    </xf>
    <xf numFmtId="0" fontId="21" fillId="33" borderId="0" xfId="0" applyFont="1" applyFill="1" applyAlignment="1">
      <alignment/>
    </xf>
    <xf numFmtId="0" fontId="0" fillId="33" borderId="0" xfId="0" applyFont="1" applyFill="1" applyBorder="1" applyAlignment="1">
      <alignment horizontal="left" vertical="top"/>
    </xf>
    <xf numFmtId="0" fontId="0" fillId="33" borderId="12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0" fillId="33" borderId="17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171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2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3" fontId="0" fillId="33" borderId="22" xfId="0" applyNumberFormat="1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3" fontId="0" fillId="33" borderId="22" xfId="0" applyNumberFormat="1" applyFont="1" applyFill="1" applyBorder="1" applyAlignment="1">
      <alignment horizontal="left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right" vertical="center"/>
    </xf>
    <xf numFmtId="3" fontId="0" fillId="33" borderId="21" xfId="0" applyNumberFormat="1" applyFont="1" applyFill="1" applyBorder="1" applyAlignment="1">
      <alignment horizontal="center" vertical="center"/>
    </xf>
    <xf numFmtId="46" fontId="0" fillId="33" borderId="25" xfId="0" applyNumberFormat="1" applyFont="1" applyFill="1" applyBorder="1" applyAlignment="1">
      <alignment horizontal="right" vertical="center"/>
    </xf>
    <xf numFmtId="3" fontId="0" fillId="33" borderId="26" xfId="0" applyNumberFormat="1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vertical="center"/>
    </xf>
    <xf numFmtId="3" fontId="4" fillId="33" borderId="26" xfId="0" applyNumberFormat="1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right" vertical="center"/>
    </xf>
    <xf numFmtId="46" fontId="0" fillId="33" borderId="27" xfId="0" applyNumberFormat="1" applyFont="1" applyFill="1" applyBorder="1" applyAlignment="1">
      <alignment horizontal="right" vertical="center"/>
    </xf>
    <xf numFmtId="3" fontId="0" fillId="33" borderId="0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3" fontId="4" fillId="33" borderId="0" xfId="0" applyNumberFormat="1" applyFont="1" applyFill="1" applyBorder="1" applyAlignment="1">
      <alignment horizontal="center" vertical="center"/>
    </xf>
    <xf numFmtId="46" fontId="0" fillId="33" borderId="0" xfId="0" applyNumberFormat="1" applyFont="1" applyFill="1" applyAlignment="1">
      <alignment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172" fontId="0" fillId="0" borderId="20" xfId="44" applyNumberFormat="1" applyFont="1" applyFill="1" applyBorder="1" applyAlignment="1">
      <alignment vertical="center"/>
    </xf>
    <xf numFmtId="0" fontId="2" fillId="0" borderId="28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2" fillId="33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0" fillId="33" borderId="15" xfId="0" applyFont="1" applyFill="1" applyBorder="1" applyAlignment="1">
      <alignment horizontal="justify"/>
    </xf>
    <xf numFmtId="0" fontId="0" fillId="33" borderId="15" xfId="0" applyFont="1" applyFill="1" applyBorder="1" applyAlignment="1">
      <alignment horizontal="right" indent="1"/>
    </xf>
    <xf numFmtId="0" fontId="4" fillId="33" borderId="1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vertical="center"/>
    </xf>
    <xf numFmtId="0" fontId="3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33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0" fillId="34" borderId="21" xfId="0" applyFont="1" applyFill="1" applyBorder="1" applyAlignment="1" applyProtection="1">
      <alignment vertical="center"/>
      <protection locked="0"/>
    </xf>
    <xf numFmtId="170" fontId="0" fillId="34" borderId="21" xfId="0" applyNumberFormat="1" applyFont="1" applyFill="1" applyBorder="1" applyAlignment="1" applyProtection="1">
      <alignment horizontal="center" vertical="center"/>
      <protection locked="0"/>
    </xf>
    <xf numFmtId="4" fontId="0" fillId="34" borderId="21" xfId="0" applyNumberFormat="1" applyFont="1" applyFill="1" applyBorder="1" applyAlignment="1" applyProtection="1">
      <alignment horizontal="center" vertical="center"/>
      <protection locked="0"/>
    </xf>
    <xf numFmtId="3" fontId="0" fillId="34" borderId="21" xfId="0" applyNumberFormat="1" applyFont="1" applyFill="1" applyBorder="1" applyAlignment="1" applyProtection="1">
      <alignment horizontal="center" vertical="center"/>
      <protection locked="0"/>
    </xf>
    <xf numFmtId="3" fontId="0" fillId="0" borderId="35" xfId="44" applyNumberFormat="1" applyFont="1" applyFill="1" applyBorder="1" applyAlignment="1">
      <alignment horizontal="right" vertical="center"/>
    </xf>
    <xf numFmtId="3" fontId="0" fillId="0" borderId="35" xfId="44" applyNumberFormat="1" applyFont="1" applyFill="1" applyBorder="1" applyAlignment="1">
      <alignment vertical="center"/>
    </xf>
    <xf numFmtId="3" fontId="3" fillId="0" borderId="36" xfId="0" applyNumberFormat="1" applyFont="1" applyFill="1" applyBorder="1" applyAlignment="1" applyProtection="1">
      <alignment horizontal="right"/>
      <protection/>
    </xf>
    <xf numFmtId="3" fontId="9" fillId="0" borderId="37" xfId="49" applyNumberFormat="1" applyFont="1" applyFill="1" applyBorder="1" applyAlignment="1" applyProtection="1">
      <alignment horizontal="right"/>
      <protection/>
    </xf>
    <xf numFmtId="3" fontId="9" fillId="0" borderId="12" xfId="49" applyNumberFormat="1" applyFont="1" applyFill="1" applyBorder="1" applyAlignment="1" applyProtection="1">
      <alignment horizontal="right"/>
      <protection/>
    </xf>
    <xf numFmtId="3" fontId="9" fillId="0" borderId="38" xfId="49" applyNumberFormat="1" applyFont="1" applyFill="1" applyBorder="1" applyAlignment="1" applyProtection="1">
      <alignment horizontal="right"/>
      <protection/>
    </xf>
    <xf numFmtId="3" fontId="9" fillId="0" borderId="39" xfId="49" applyNumberFormat="1" applyFont="1" applyFill="1" applyBorder="1" applyAlignment="1" applyProtection="1">
      <alignment horizontal="right"/>
      <protection/>
    </xf>
    <xf numFmtId="3" fontId="9" fillId="0" borderId="13" xfId="0" applyNumberFormat="1" applyFont="1" applyFill="1" applyBorder="1" applyAlignment="1" applyProtection="1">
      <alignment horizontal="right" vertical="center"/>
      <protection/>
    </xf>
    <xf numFmtId="3" fontId="8" fillId="0" borderId="14" xfId="49" applyNumberFormat="1" applyFont="1" applyFill="1" applyBorder="1" applyAlignment="1" applyProtection="1">
      <alignment horizontal="right"/>
      <protection/>
    </xf>
    <xf numFmtId="3" fontId="8" fillId="0" borderId="18" xfId="0" applyNumberFormat="1" applyFont="1" applyFill="1" applyBorder="1" applyAlignment="1" applyProtection="1">
      <alignment horizontal="right"/>
      <protection/>
    </xf>
    <xf numFmtId="3" fontId="8" fillId="0" borderId="14" xfId="0" applyNumberFormat="1" applyFont="1" applyFill="1" applyBorder="1" applyAlignment="1" applyProtection="1">
      <alignment horizontal="right"/>
      <protection/>
    </xf>
    <xf numFmtId="3" fontId="9" fillId="0" borderId="11" xfId="0" applyNumberFormat="1" applyFont="1" applyFill="1" applyBorder="1" applyAlignment="1" applyProtection="1">
      <alignment horizontal="right"/>
      <protection/>
    </xf>
    <xf numFmtId="3" fontId="8" fillId="0" borderId="10" xfId="0" applyNumberFormat="1" applyFont="1" applyFill="1" applyBorder="1" applyAlignment="1" applyProtection="1">
      <alignment horizontal="right"/>
      <protection/>
    </xf>
    <xf numFmtId="3" fontId="2" fillId="34" borderId="28" xfId="0" applyNumberFormat="1" applyFont="1" applyFill="1" applyBorder="1" applyAlignment="1" applyProtection="1">
      <alignment horizontal="right" vertical="center"/>
      <protection locked="0"/>
    </xf>
    <xf numFmtId="3" fontId="3" fillId="34" borderId="28" xfId="0" applyNumberFormat="1" applyFont="1" applyFill="1" applyBorder="1" applyAlignment="1" applyProtection="1">
      <alignment horizontal="right" vertical="center"/>
      <protection locked="0"/>
    </xf>
    <xf numFmtId="3" fontId="3" fillId="34" borderId="40" xfId="0" applyNumberFormat="1" applyFont="1" applyFill="1" applyBorder="1" applyAlignment="1" applyProtection="1">
      <alignment horizontal="right" vertical="center"/>
      <protection locked="0"/>
    </xf>
    <xf numFmtId="3" fontId="3" fillId="34" borderId="38" xfId="0" applyNumberFormat="1" applyFont="1" applyFill="1" applyBorder="1" applyAlignment="1" applyProtection="1">
      <alignment horizontal="right" vertical="center"/>
      <protection locked="0"/>
    </xf>
    <xf numFmtId="0" fontId="70" fillId="33" borderId="0" xfId="54" applyFill="1" applyProtection="1">
      <alignment/>
      <protection/>
    </xf>
    <xf numFmtId="0" fontId="23" fillId="33" borderId="0" xfId="54" applyFont="1" applyFill="1" applyProtection="1">
      <alignment/>
      <protection/>
    </xf>
    <xf numFmtId="0" fontId="23" fillId="0" borderId="0" xfId="54" applyFont="1" applyAlignment="1" applyProtection="1">
      <alignment wrapText="1"/>
      <protection/>
    </xf>
    <xf numFmtId="0" fontId="23" fillId="0" borderId="0" xfId="54" applyFont="1" applyProtection="1">
      <alignment/>
      <protection/>
    </xf>
    <xf numFmtId="0" fontId="33" fillId="0" borderId="0" xfId="54" applyFont="1" applyProtection="1">
      <alignment/>
      <protection/>
    </xf>
    <xf numFmtId="0" fontId="24" fillId="33" borderId="0" xfId="54" applyFont="1" applyFill="1" applyProtection="1">
      <alignment/>
      <protection/>
    </xf>
    <xf numFmtId="0" fontId="36" fillId="0" borderId="0" xfId="54" applyFont="1" applyAlignment="1" applyProtection="1">
      <alignment horizontal="left" indent="5"/>
      <protection/>
    </xf>
    <xf numFmtId="0" fontId="33" fillId="33" borderId="0" xfId="54" applyFont="1" applyFill="1" applyProtection="1">
      <alignment/>
      <protection/>
    </xf>
    <xf numFmtId="0" fontId="70" fillId="0" borderId="0" xfId="54" applyProtection="1">
      <alignment/>
      <protection/>
    </xf>
    <xf numFmtId="3" fontId="0" fillId="34" borderId="21" xfId="0" applyNumberFormat="1" applyFont="1" applyFill="1" applyBorder="1" applyAlignment="1" applyProtection="1">
      <alignment horizontal="right" vertical="center"/>
      <protection locked="0"/>
    </xf>
    <xf numFmtId="172" fontId="0" fillId="34" borderId="41" xfId="44" applyNumberFormat="1" applyFont="1" applyFill="1" applyBorder="1" applyAlignment="1" applyProtection="1">
      <alignment horizontal="left" vertical="center"/>
      <protection locked="0"/>
    </xf>
    <xf numFmtId="172" fontId="0" fillId="34" borderId="37" xfId="44" applyNumberFormat="1" applyFont="1" applyFill="1" applyBorder="1" applyAlignment="1" applyProtection="1">
      <alignment horizontal="left" vertical="center"/>
      <protection locked="0"/>
    </xf>
    <xf numFmtId="3" fontId="0" fillId="34" borderId="42" xfId="0" applyNumberFormat="1" applyFont="1" applyFill="1" applyBorder="1" applyAlignment="1" applyProtection="1">
      <alignment horizontal="right" vertical="center"/>
      <protection locked="0"/>
    </xf>
    <xf numFmtId="3" fontId="0" fillId="34" borderId="43" xfId="0" applyNumberFormat="1" applyFont="1" applyFill="1" applyBorder="1" applyAlignment="1" applyProtection="1">
      <alignment horizontal="right" vertical="center"/>
      <protection locked="0"/>
    </xf>
    <xf numFmtId="3" fontId="6" fillId="35" borderId="19" xfId="0" applyNumberFormat="1" applyFont="1" applyFill="1" applyBorder="1" applyAlignment="1" applyProtection="1">
      <alignment horizontal="right"/>
      <protection/>
    </xf>
    <xf numFmtId="3" fontId="6" fillId="35" borderId="44" xfId="0" applyNumberFormat="1" applyFont="1" applyFill="1" applyBorder="1" applyAlignment="1" applyProtection="1">
      <alignment horizontal="right"/>
      <protection/>
    </xf>
    <xf numFmtId="0" fontId="39" fillId="33" borderId="0" xfId="0" applyFont="1" applyFill="1" applyAlignment="1">
      <alignment/>
    </xf>
    <xf numFmtId="0" fontId="40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0" fillId="33" borderId="13" xfId="0" applyFont="1" applyFill="1" applyBorder="1" applyAlignment="1">
      <alignment/>
    </xf>
    <xf numFmtId="0" fontId="77" fillId="0" borderId="0" xfId="46" applyAlignment="1">
      <alignment/>
    </xf>
    <xf numFmtId="0" fontId="43" fillId="0" borderId="0" xfId="46" applyFont="1" applyBorder="1" applyAlignment="1">
      <alignment/>
    </xf>
    <xf numFmtId="0" fontId="2" fillId="0" borderId="0" xfId="0" applyFont="1" applyBorder="1" applyAlignment="1">
      <alignment/>
    </xf>
    <xf numFmtId="0" fontId="3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0" fillId="33" borderId="36" xfId="0" applyFont="1" applyFill="1" applyBorder="1" applyAlignment="1">
      <alignment/>
    </xf>
    <xf numFmtId="0" fontId="44" fillId="0" borderId="15" xfId="46" applyFont="1" applyBorder="1" applyAlignment="1">
      <alignment/>
    </xf>
    <xf numFmtId="0" fontId="89" fillId="0" borderId="47" xfId="0" applyFont="1" applyBorder="1" applyAlignment="1">
      <alignment/>
    </xf>
    <xf numFmtId="0" fontId="90" fillId="33" borderId="0" xfId="54" applyFont="1" applyFill="1" applyProtection="1">
      <alignment/>
      <protection/>
    </xf>
    <xf numFmtId="0" fontId="72" fillId="33" borderId="0" xfId="54" applyFont="1" applyFill="1" applyAlignment="1" applyProtection="1">
      <alignment horizontal="left"/>
      <protection/>
    </xf>
    <xf numFmtId="0" fontId="24" fillId="33" borderId="0" xfId="0" applyFont="1" applyFill="1" applyAlignment="1">
      <alignment/>
    </xf>
    <xf numFmtId="0" fontId="23" fillId="33" borderId="0" xfId="0" applyFont="1" applyFill="1" applyAlignment="1">
      <alignment/>
    </xf>
    <xf numFmtId="0" fontId="77" fillId="0" borderId="15" xfId="46" applyBorder="1" applyAlignment="1">
      <alignment/>
    </xf>
    <xf numFmtId="0" fontId="0" fillId="33" borderId="0" xfId="0" applyFont="1" applyFill="1" applyAlignment="1">
      <alignment horizontal="left" vertical="center"/>
    </xf>
    <xf numFmtId="0" fontId="31" fillId="33" borderId="0" xfId="0" applyFont="1" applyFill="1" applyAlignment="1">
      <alignment horizontal="left" vertical="center"/>
    </xf>
    <xf numFmtId="0" fontId="77" fillId="33" borderId="15" xfId="46" applyFill="1" applyBorder="1" applyAlignment="1">
      <alignment/>
    </xf>
    <xf numFmtId="0" fontId="77" fillId="33" borderId="17" xfId="46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48" xfId="0" applyFont="1" applyFill="1" applyBorder="1" applyAlignment="1">
      <alignment horizontal="left"/>
    </xf>
    <xf numFmtId="0" fontId="2" fillId="0" borderId="49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0" fontId="2" fillId="0" borderId="49" xfId="0" applyFont="1" applyFill="1" applyBorder="1" applyAlignment="1">
      <alignment vertical="center"/>
    </xf>
    <xf numFmtId="0" fontId="2" fillId="0" borderId="50" xfId="0" applyFont="1" applyFill="1" applyBorder="1" applyAlignment="1">
      <alignment/>
    </xf>
    <xf numFmtId="0" fontId="2" fillId="0" borderId="50" xfId="0" applyFont="1" applyFill="1" applyBorder="1" applyAlignment="1">
      <alignment vertical="top"/>
    </xf>
    <xf numFmtId="0" fontId="2" fillId="0" borderId="51" xfId="0" applyFont="1" applyFill="1" applyBorder="1" applyAlignment="1">
      <alignment/>
    </xf>
    <xf numFmtId="0" fontId="2" fillId="0" borderId="51" xfId="0" applyFont="1" applyFill="1" applyBorder="1" applyAlignment="1">
      <alignment vertical="top"/>
    </xf>
    <xf numFmtId="0" fontId="2" fillId="0" borderId="21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49" xfId="0" applyFont="1" applyFill="1" applyBorder="1" applyAlignment="1">
      <alignment/>
    </xf>
    <xf numFmtId="0" fontId="2" fillId="0" borderId="42" xfId="0" applyFont="1" applyFill="1" applyBorder="1" applyAlignment="1">
      <alignment vertical="top"/>
    </xf>
    <xf numFmtId="0" fontId="2" fillId="0" borderId="49" xfId="0" applyFont="1" applyFill="1" applyBorder="1" applyAlignment="1">
      <alignment vertical="top"/>
    </xf>
    <xf numFmtId="49" fontId="2" fillId="0" borderId="0" xfId="0" applyNumberFormat="1" applyFont="1" applyFill="1" applyAlignment="1">
      <alignment/>
    </xf>
    <xf numFmtId="0" fontId="2" fillId="0" borderId="42" xfId="0" applyFont="1" applyFill="1" applyBorder="1" applyAlignment="1">
      <alignment/>
    </xf>
    <xf numFmtId="0" fontId="12" fillId="33" borderId="0" xfId="0" applyFont="1" applyFill="1" applyBorder="1" applyAlignment="1">
      <alignment vertical="center"/>
    </xf>
    <xf numFmtId="0" fontId="91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92" fillId="0" borderId="21" xfId="0" applyFont="1" applyFill="1" applyBorder="1" applyAlignment="1">
      <alignment/>
    </xf>
    <xf numFmtId="0" fontId="92" fillId="0" borderId="21" xfId="0" applyFont="1" applyFill="1" applyBorder="1" applyAlignment="1">
      <alignment/>
    </xf>
    <xf numFmtId="0" fontId="92" fillId="0" borderId="0" xfId="0" applyFont="1" applyFill="1" applyAlignment="1">
      <alignment/>
    </xf>
    <xf numFmtId="0" fontId="92" fillId="0" borderId="44" xfId="0" applyFont="1" applyFill="1" applyBorder="1" applyAlignment="1">
      <alignment/>
    </xf>
    <xf numFmtId="0" fontId="92" fillId="0" borderId="50" xfId="0" applyFont="1" applyFill="1" applyBorder="1" applyAlignment="1">
      <alignment/>
    </xf>
    <xf numFmtId="0" fontId="92" fillId="0" borderId="49" xfId="0" applyFont="1" applyFill="1" applyBorder="1" applyAlignment="1">
      <alignment/>
    </xf>
    <xf numFmtId="0" fontId="9" fillId="0" borderId="15" xfId="0" applyFont="1" applyFill="1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 horizontal="left"/>
      <protection/>
    </xf>
    <xf numFmtId="0" fontId="9" fillId="0" borderId="15" xfId="0" applyFont="1" applyFill="1" applyBorder="1" applyAlignment="1" applyProtection="1">
      <alignment horizontal="right" vertical="center"/>
      <protection/>
    </xf>
    <xf numFmtId="0" fontId="2" fillId="36" borderId="18" xfId="0" applyFont="1" applyFill="1" applyBorder="1" applyAlignment="1">
      <alignment vertical="center"/>
    </xf>
    <xf numFmtId="0" fontId="2" fillId="36" borderId="14" xfId="0" applyFont="1" applyFill="1" applyBorder="1" applyAlignment="1">
      <alignment vertical="center"/>
    </xf>
    <xf numFmtId="49" fontId="2" fillId="36" borderId="21" xfId="0" applyNumberFormat="1" applyFont="1" applyFill="1" applyBorder="1" applyAlignment="1">
      <alignment horizontal="left"/>
    </xf>
    <xf numFmtId="0" fontId="2" fillId="36" borderId="21" xfId="0" applyFont="1" applyFill="1" applyBorder="1" applyAlignment="1">
      <alignment/>
    </xf>
    <xf numFmtId="0" fontId="2" fillId="36" borderId="18" xfId="0" applyFont="1" applyFill="1" applyBorder="1" applyAlignment="1">
      <alignment/>
    </xf>
    <xf numFmtId="0" fontId="92" fillId="36" borderId="44" xfId="0" applyFont="1" applyFill="1" applyBorder="1" applyAlignment="1">
      <alignment/>
    </xf>
    <xf numFmtId="0" fontId="92" fillId="36" borderId="21" xfId="0" applyFont="1" applyFill="1" applyBorder="1" applyAlignment="1">
      <alignment/>
    </xf>
    <xf numFmtId="0" fontId="18" fillId="35" borderId="21" xfId="0" applyFont="1" applyFill="1" applyBorder="1" applyAlignment="1">
      <alignment/>
    </xf>
    <xf numFmtId="49" fontId="2" fillId="0" borderId="21" xfId="0" applyNumberFormat="1" applyFont="1" applyBorder="1" applyAlignment="1" quotePrefix="1">
      <alignment/>
    </xf>
    <xf numFmtId="49" fontId="2" fillId="0" borderId="21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/>
    </xf>
    <xf numFmtId="0" fontId="2" fillId="0" borderId="0" xfId="0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19" borderId="52" xfId="0" applyFont="1" applyFill="1" applyBorder="1" applyAlignment="1">
      <alignment horizontal="center" vertical="top"/>
    </xf>
    <xf numFmtId="49" fontId="2" fillId="19" borderId="52" xfId="0" applyNumberFormat="1" applyFont="1" applyFill="1" applyBorder="1" applyAlignment="1">
      <alignment horizontal="center" vertical="top"/>
    </xf>
    <xf numFmtId="0" fontId="2" fillId="0" borderId="52" xfId="0" applyFont="1" applyFill="1" applyBorder="1" applyAlignment="1">
      <alignment horizontal="center" vertical="top"/>
    </xf>
    <xf numFmtId="49" fontId="2" fillId="0" borderId="52" xfId="0" applyNumberFormat="1" applyFont="1" applyFill="1" applyBorder="1" applyAlignment="1">
      <alignment horizontal="center" vertical="top"/>
    </xf>
    <xf numFmtId="0" fontId="2" fillId="0" borderId="52" xfId="0" applyNumberFormat="1" applyFont="1" applyFill="1" applyBorder="1" applyAlignment="1">
      <alignment horizontal="center" vertical="top"/>
    </xf>
    <xf numFmtId="4" fontId="2" fillId="0" borderId="52" xfId="0" applyNumberFormat="1" applyFont="1" applyFill="1" applyBorder="1" applyAlignment="1">
      <alignment horizontal="center" vertical="top"/>
    </xf>
    <xf numFmtId="3" fontId="2" fillId="0" borderId="52" xfId="0" applyNumberFormat="1" applyFont="1" applyFill="1" applyBorder="1" applyAlignment="1">
      <alignment horizontal="center" vertical="top"/>
    </xf>
    <xf numFmtId="14" fontId="2" fillId="0" borderId="52" xfId="0" applyNumberFormat="1" applyFont="1" applyFill="1" applyBorder="1" applyAlignment="1">
      <alignment horizontal="center" vertical="top"/>
    </xf>
    <xf numFmtId="49" fontId="92" fillId="0" borderId="52" xfId="0" applyNumberFormat="1" applyFont="1" applyFill="1" applyBorder="1" applyAlignment="1">
      <alignment horizontal="center" vertical="top"/>
    </xf>
    <xf numFmtId="0" fontId="0" fillId="33" borderId="53" xfId="0" applyFont="1" applyFill="1" applyBorder="1" applyAlignment="1">
      <alignment/>
    </xf>
    <xf numFmtId="0" fontId="0" fillId="34" borderId="21" xfId="0" applyFont="1" applyFill="1" applyBorder="1" applyAlignment="1" applyProtection="1">
      <alignment vertical="top"/>
      <protection locked="0"/>
    </xf>
    <xf numFmtId="14" fontId="0" fillId="34" borderId="21" xfId="0" applyNumberFormat="1" applyFont="1" applyFill="1" applyBorder="1" applyAlignment="1" applyProtection="1">
      <alignment vertical="center"/>
      <protection locked="0"/>
    </xf>
    <xf numFmtId="0" fontId="0" fillId="33" borderId="54" xfId="0" applyFont="1" applyFill="1" applyBorder="1" applyAlignment="1">
      <alignment/>
    </xf>
    <xf numFmtId="0" fontId="0" fillId="33" borderId="55" xfId="0" applyFont="1" applyFill="1" applyBorder="1" applyAlignment="1">
      <alignment/>
    </xf>
    <xf numFmtId="0" fontId="3" fillId="33" borderId="56" xfId="55" applyFont="1" applyFill="1" applyBorder="1" applyAlignment="1" applyProtection="1">
      <alignment horizontal="center"/>
      <protection/>
    </xf>
    <xf numFmtId="0" fontId="0" fillId="33" borderId="56" xfId="0" applyFont="1" applyFill="1" applyBorder="1" applyAlignment="1">
      <alignment/>
    </xf>
    <xf numFmtId="0" fontId="0" fillId="33" borderId="56" xfId="0" applyFont="1" applyFill="1" applyBorder="1" applyAlignment="1">
      <alignment horizontal="center"/>
    </xf>
    <xf numFmtId="0" fontId="2" fillId="0" borderId="41" xfId="55" applyFont="1" applyFill="1" applyBorder="1" applyProtection="1">
      <alignment/>
      <protection/>
    </xf>
    <xf numFmtId="0" fontId="22" fillId="33" borderId="56" xfId="0" applyFont="1" applyFill="1" applyBorder="1" applyAlignment="1">
      <alignment/>
    </xf>
    <xf numFmtId="0" fontId="0" fillId="33" borderId="57" xfId="0" applyFont="1" applyFill="1" applyBorder="1" applyAlignment="1">
      <alignment/>
    </xf>
    <xf numFmtId="0" fontId="4" fillId="33" borderId="58" xfId="0" applyFont="1" applyFill="1" applyBorder="1" applyAlignment="1">
      <alignment/>
    </xf>
    <xf numFmtId="0" fontId="0" fillId="33" borderId="59" xfId="0" applyFont="1" applyFill="1" applyBorder="1" applyAlignment="1">
      <alignment/>
    </xf>
    <xf numFmtId="0" fontId="0" fillId="33" borderId="60" xfId="0" applyFont="1" applyFill="1" applyBorder="1" applyAlignment="1">
      <alignment/>
    </xf>
    <xf numFmtId="0" fontId="0" fillId="33" borderId="61" xfId="0" applyFont="1" applyFill="1" applyBorder="1" applyAlignment="1">
      <alignment/>
    </xf>
    <xf numFmtId="0" fontId="92" fillId="0" borderId="52" xfId="0" applyFont="1" applyFill="1" applyBorder="1" applyAlignment="1">
      <alignment horizontal="center" vertical="top"/>
    </xf>
    <xf numFmtId="14" fontId="92" fillId="0" borderId="52" xfId="0" applyNumberFormat="1" applyFont="1" applyFill="1" applyBorder="1" applyAlignment="1">
      <alignment horizontal="center" vertical="top"/>
    </xf>
    <xf numFmtId="3" fontId="92" fillId="0" borderId="52" xfId="0" applyNumberFormat="1" applyFont="1" applyFill="1" applyBorder="1" applyAlignment="1">
      <alignment horizontal="center" vertical="top"/>
    </xf>
    <xf numFmtId="0" fontId="92" fillId="0" borderId="0" xfId="0" applyFont="1" applyFill="1" applyBorder="1" applyAlignment="1">
      <alignment horizontal="center" vertical="top"/>
    </xf>
    <xf numFmtId="0" fontId="2" fillId="37" borderId="52" xfId="0" applyFont="1" applyFill="1" applyBorder="1" applyAlignment="1">
      <alignment horizontal="center" vertical="center"/>
    </xf>
    <xf numFmtId="14" fontId="2" fillId="37" borderId="52" xfId="0" applyNumberFormat="1" applyFont="1" applyFill="1" applyBorder="1" applyAlignment="1">
      <alignment horizontal="center" vertical="center"/>
    </xf>
    <xf numFmtId="49" fontId="2" fillId="37" borderId="52" xfId="0" applyNumberFormat="1" applyFont="1" applyFill="1" applyBorder="1" applyAlignment="1">
      <alignment horizontal="center" vertical="top"/>
    </xf>
    <xf numFmtId="49" fontId="2" fillId="37" borderId="52" xfId="0" applyNumberFormat="1" applyFont="1" applyFill="1" applyBorder="1" applyAlignment="1">
      <alignment horizontal="center" vertical="center"/>
    </xf>
    <xf numFmtId="0" fontId="2" fillId="37" borderId="52" xfId="0" applyNumberFormat="1" applyFont="1" applyFill="1" applyBorder="1" applyAlignment="1">
      <alignment horizontal="center" vertical="center"/>
    </xf>
    <xf numFmtId="49" fontId="92" fillId="37" borderId="52" xfId="0" applyNumberFormat="1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horizontal="center" vertical="center"/>
    </xf>
    <xf numFmtId="0" fontId="2" fillId="37" borderId="52" xfId="0" applyFont="1" applyFill="1" applyBorder="1" applyAlignment="1">
      <alignment horizontal="center" vertical="top"/>
    </xf>
    <xf numFmtId="14" fontId="2" fillId="37" borderId="52" xfId="0" applyNumberFormat="1" applyFont="1" applyFill="1" applyBorder="1" applyAlignment="1">
      <alignment horizontal="center" vertical="top"/>
    </xf>
    <xf numFmtId="4" fontId="2" fillId="37" borderId="52" xfId="0" applyNumberFormat="1" applyFont="1" applyFill="1" applyBorder="1" applyAlignment="1">
      <alignment horizontal="center" vertical="top"/>
    </xf>
    <xf numFmtId="0" fontId="2" fillId="37" borderId="52" xfId="0" applyNumberFormat="1" applyFont="1" applyFill="1" applyBorder="1" applyAlignment="1">
      <alignment horizontal="center" vertical="top"/>
    </xf>
    <xf numFmtId="49" fontId="92" fillId="37" borderId="52" xfId="0" applyNumberFormat="1" applyFont="1" applyFill="1" applyBorder="1" applyAlignment="1">
      <alignment horizontal="center" vertical="top"/>
    </xf>
    <xf numFmtId="0" fontId="2" fillId="37" borderId="0" xfId="0" applyFont="1" applyFill="1" applyBorder="1" applyAlignment="1">
      <alignment horizontal="center" vertical="top"/>
    </xf>
    <xf numFmtId="3" fontId="2" fillId="37" borderId="52" xfId="0" applyNumberFormat="1" applyFont="1" applyFill="1" applyBorder="1" applyAlignment="1">
      <alignment horizontal="center" vertical="top"/>
    </xf>
    <xf numFmtId="0" fontId="92" fillId="37" borderId="52" xfId="0" applyFont="1" applyFill="1" applyBorder="1" applyAlignment="1">
      <alignment horizontal="center" vertical="top"/>
    </xf>
    <xf numFmtId="14" fontId="92" fillId="37" borderId="52" xfId="0" applyNumberFormat="1" applyFont="1" applyFill="1" applyBorder="1" applyAlignment="1">
      <alignment horizontal="center" vertical="top"/>
    </xf>
    <xf numFmtId="3" fontId="92" fillId="37" borderId="52" xfId="0" applyNumberFormat="1" applyFont="1" applyFill="1" applyBorder="1" applyAlignment="1">
      <alignment horizontal="center" vertical="top"/>
    </xf>
    <xf numFmtId="0" fontId="92" fillId="37" borderId="52" xfId="0" applyNumberFormat="1" applyFont="1" applyFill="1" applyBorder="1" applyAlignment="1">
      <alignment horizontal="center" vertical="top"/>
    </xf>
    <xf numFmtId="0" fontId="92" fillId="37" borderId="0" xfId="0" applyFont="1" applyFill="1" applyBorder="1" applyAlignment="1">
      <alignment horizontal="center" vertical="top"/>
    </xf>
    <xf numFmtId="14" fontId="92" fillId="37" borderId="52" xfId="0" applyNumberFormat="1" applyFont="1" applyFill="1" applyBorder="1" applyAlignment="1">
      <alignment horizontal="center" vertical="center"/>
    </xf>
    <xf numFmtId="3" fontId="92" fillId="37" borderId="52" xfId="0" applyNumberFormat="1" applyFont="1" applyFill="1" applyBorder="1" applyAlignment="1">
      <alignment horizontal="center" vertical="center"/>
    </xf>
    <xf numFmtId="0" fontId="92" fillId="37" borderId="52" xfId="0" applyFont="1" applyFill="1" applyBorder="1" applyAlignment="1">
      <alignment horizontal="center" vertical="center"/>
    </xf>
    <xf numFmtId="0" fontId="46" fillId="33" borderId="58" xfId="0" applyFont="1" applyFill="1" applyBorder="1" applyAlignment="1">
      <alignment/>
    </xf>
    <xf numFmtId="14" fontId="2" fillId="19" borderId="52" xfId="0" applyNumberFormat="1" applyFont="1" applyFill="1" applyBorder="1" applyAlignment="1">
      <alignment horizontal="center" vertical="top"/>
    </xf>
    <xf numFmtId="2" fontId="2" fillId="19" borderId="52" xfId="0" applyNumberFormat="1" applyFont="1" applyFill="1" applyBorder="1" applyAlignment="1">
      <alignment horizontal="center" vertical="top"/>
    </xf>
    <xf numFmtId="0" fontId="2" fillId="19" borderId="52" xfId="0" applyNumberFormat="1" applyFont="1" applyFill="1" applyBorder="1" applyAlignment="1">
      <alignment horizontal="center" vertical="top"/>
    </xf>
    <xf numFmtId="49" fontId="92" fillId="19" borderId="52" xfId="0" applyNumberFormat="1" applyFont="1" applyFill="1" applyBorder="1" applyAlignment="1">
      <alignment horizontal="center" vertical="top"/>
    </xf>
    <xf numFmtId="0" fontId="2" fillId="19" borderId="0" xfId="0" applyFont="1" applyFill="1" applyBorder="1" applyAlignment="1">
      <alignment horizontal="center" vertical="top"/>
    </xf>
    <xf numFmtId="0" fontId="2" fillId="13" borderId="52" xfId="0" applyFont="1" applyFill="1" applyBorder="1" applyAlignment="1">
      <alignment horizontal="center" vertical="top"/>
    </xf>
    <xf numFmtId="14" fontId="2" fillId="13" borderId="52" xfId="0" applyNumberFormat="1" applyFont="1" applyFill="1" applyBorder="1" applyAlignment="1">
      <alignment horizontal="center" vertical="top"/>
    </xf>
    <xf numFmtId="2" fontId="2" fillId="13" borderId="52" xfId="0" applyNumberFormat="1" applyFont="1" applyFill="1" applyBorder="1" applyAlignment="1">
      <alignment horizontal="center" vertical="top"/>
    </xf>
    <xf numFmtId="49" fontId="2" fillId="13" borderId="52" xfId="0" applyNumberFormat="1" applyFont="1" applyFill="1" applyBorder="1" applyAlignment="1">
      <alignment horizontal="center" vertical="top"/>
    </xf>
    <xf numFmtId="0" fontId="2" fillId="13" borderId="52" xfId="0" applyNumberFormat="1" applyFont="1" applyFill="1" applyBorder="1" applyAlignment="1">
      <alignment horizontal="center" vertical="top"/>
    </xf>
    <xf numFmtId="49" fontId="92" fillId="13" borderId="52" xfId="0" applyNumberFormat="1" applyFont="1" applyFill="1" applyBorder="1" applyAlignment="1">
      <alignment horizontal="center" vertical="top"/>
    </xf>
    <xf numFmtId="0" fontId="2" fillId="13" borderId="0" xfId="0" applyFont="1" applyFill="1" applyBorder="1" applyAlignment="1">
      <alignment horizontal="center" vertical="top"/>
    </xf>
    <xf numFmtId="0" fontId="93" fillId="38" borderId="58" xfId="0" applyFont="1" applyFill="1" applyBorder="1" applyAlignment="1">
      <alignment/>
    </xf>
    <xf numFmtId="49" fontId="93" fillId="38" borderId="53" xfId="0" applyNumberFormat="1" applyFont="1" applyFill="1" applyBorder="1" applyAlignment="1">
      <alignment/>
    </xf>
    <xf numFmtId="0" fontId="93" fillId="38" borderId="53" xfId="0" applyFont="1" applyFill="1" applyBorder="1" applyAlignment="1">
      <alignment/>
    </xf>
    <xf numFmtId="14" fontId="93" fillId="38" borderId="53" xfId="0" applyNumberFormat="1" applyFont="1" applyFill="1" applyBorder="1" applyAlignment="1">
      <alignment/>
    </xf>
    <xf numFmtId="0" fontId="93" fillId="38" borderId="59" xfId="0" applyFont="1" applyFill="1" applyBorder="1" applyAlignment="1">
      <alignment/>
    </xf>
    <xf numFmtId="0" fontId="93" fillId="38" borderId="61" xfId="0" applyFont="1" applyFill="1" applyBorder="1" applyAlignment="1">
      <alignment/>
    </xf>
    <xf numFmtId="0" fontId="94" fillId="0" borderId="0" xfId="54" applyFont="1" applyAlignment="1" applyProtection="1">
      <alignment horizontal="left" vertical="center" wrapText="1"/>
      <protection/>
    </xf>
    <xf numFmtId="0" fontId="23" fillId="33" borderId="0" xfId="54" applyFont="1" applyFill="1" applyAlignment="1" applyProtection="1">
      <alignment wrapText="1"/>
      <protection/>
    </xf>
    <xf numFmtId="0" fontId="23" fillId="0" borderId="0" xfId="54" applyFont="1" applyAlignment="1" applyProtection="1">
      <alignment wrapText="1"/>
      <protection/>
    </xf>
    <xf numFmtId="0" fontId="42" fillId="33" borderId="0" xfId="54" applyFont="1" applyFill="1" applyAlignment="1" applyProtection="1">
      <alignment horizontal="center"/>
      <protection/>
    </xf>
    <xf numFmtId="0" fontId="35" fillId="0" borderId="0" xfId="47" applyFont="1" applyAlignment="1" applyProtection="1">
      <alignment/>
      <protection/>
    </xf>
    <xf numFmtId="0" fontId="9" fillId="0" borderId="15" xfId="0" applyFont="1" applyFill="1" applyBorder="1" applyAlignment="1" applyProtection="1">
      <alignment horizontal="left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9" fillId="0" borderId="12" xfId="0" applyFont="1" applyFill="1" applyBorder="1" applyAlignment="1" applyProtection="1">
      <alignment horizontal="left" wrapText="1"/>
      <protection/>
    </xf>
    <xf numFmtId="0" fontId="9" fillId="0" borderId="15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12" xfId="0" applyFont="1" applyFill="1" applyBorder="1" applyAlignment="1" applyProtection="1">
      <alignment horizontal="left" vertical="center"/>
      <protection/>
    </xf>
    <xf numFmtId="0" fontId="9" fillId="0" borderId="15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9" fillId="0" borderId="12" xfId="0" applyFont="1" applyFill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8" fillId="0" borderId="0" xfId="0" applyFont="1" applyFill="1" applyBorder="1" applyAlignment="1" applyProtection="1">
      <alignment/>
      <protection/>
    </xf>
    <xf numFmtId="0" fontId="8" fillId="0" borderId="62" xfId="0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center"/>
      <protection/>
    </xf>
    <xf numFmtId="0" fontId="8" fillId="0" borderId="14" xfId="0" applyFont="1" applyFill="1" applyBorder="1" applyAlignment="1" applyProtection="1">
      <alignment horizontal="center"/>
      <protection/>
    </xf>
    <xf numFmtId="0" fontId="9" fillId="0" borderId="17" xfId="0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19" fillId="0" borderId="47" xfId="0" applyFont="1" applyFill="1" applyBorder="1" applyAlignment="1" applyProtection="1">
      <alignment horizontal="left" vertical="top" wrapText="1"/>
      <protection/>
    </xf>
    <xf numFmtId="0" fontId="19" fillId="0" borderId="63" xfId="0" applyFont="1" applyFill="1" applyBorder="1" applyAlignment="1" applyProtection="1">
      <alignment horizontal="left" vertical="top"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0" fillId="0" borderId="0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9" fillId="0" borderId="15" xfId="0" applyFont="1" applyFill="1" applyBorder="1" applyAlignment="1" applyProtection="1">
      <alignment horizontal="left" vertical="top" wrapText="1"/>
      <protection/>
    </xf>
    <xf numFmtId="0" fontId="9" fillId="0" borderId="0" xfId="0" applyFont="1" applyFill="1" applyBorder="1" applyAlignment="1" applyProtection="1">
      <alignment horizontal="left" vertical="top" wrapText="1"/>
      <protection/>
    </xf>
    <xf numFmtId="0" fontId="9" fillId="0" borderId="12" xfId="0" applyFont="1" applyFill="1" applyBorder="1" applyAlignment="1" applyProtection="1">
      <alignment horizontal="left" vertical="top" wrapText="1"/>
      <protection/>
    </xf>
    <xf numFmtId="0" fontId="8" fillId="0" borderId="15" xfId="0" applyFont="1" applyFill="1" applyBorder="1" applyAlignment="1" applyProtection="1">
      <alignment horizontal="left" wrapText="1"/>
      <protection/>
    </xf>
    <xf numFmtId="0" fontId="8" fillId="0" borderId="0" xfId="0" applyFont="1" applyFill="1" applyBorder="1" applyAlignment="1" applyProtection="1">
      <alignment horizontal="left" wrapText="1"/>
      <protection/>
    </xf>
    <xf numFmtId="0" fontId="8" fillId="0" borderId="12" xfId="0" applyFont="1" applyFill="1" applyBorder="1" applyAlignment="1" applyProtection="1">
      <alignment horizontal="left" wrapText="1"/>
      <protection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33" borderId="20" xfId="0" applyFont="1" applyFill="1" applyBorder="1" applyAlignment="1">
      <alignment horizontal="left" vertical="center" wrapText="1"/>
    </xf>
    <xf numFmtId="0" fontId="0" fillId="33" borderId="29" xfId="0" applyFont="1" applyFill="1" applyBorder="1" applyAlignment="1">
      <alignment horizontal="left" vertical="center" wrapText="1"/>
    </xf>
    <xf numFmtId="0" fontId="0" fillId="34" borderId="20" xfId="0" applyFont="1" applyFill="1" applyBorder="1" applyAlignment="1" applyProtection="1">
      <alignment horizontal="left" vertical="justify" wrapText="1"/>
      <protection locked="0"/>
    </xf>
    <xf numFmtId="0" fontId="0" fillId="34" borderId="29" xfId="0" applyFont="1" applyFill="1" applyBorder="1" applyAlignment="1" applyProtection="1">
      <alignment horizontal="left" vertical="justify" wrapText="1"/>
      <protection locked="0"/>
    </xf>
    <xf numFmtId="0" fontId="0" fillId="34" borderId="38" xfId="0" applyFont="1" applyFill="1" applyBorder="1" applyAlignment="1" applyProtection="1">
      <alignment horizontal="left" vertical="justify" wrapText="1"/>
      <protection locked="0"/>
    </xf>
    <xf numFmtId="0" fontId="0" fillId="34" borderId="21" xfId="0" applyFont="1" applyFill="1" applyBorder="1" applyAlignment="1" applyProtection="1">
      <alignment horizontal="right"/>
      <protection locked="0"/>
    </xf>
    <xf numFmtId="0" fontId="0" fillId="34" borderId="64" xfId="0" applyFont="1" applyFill="1" applyBorder="1" applyAlignment="1" applyProtection="1">
      <alignment horizontal="right"/>
      <protection locked="0"/>
    </xf>
    <xf numFmtId="0" fontId="0" fillId="33" borderId="28" xfId="0" applyFont="1" applyFill="1" applyBorder="1" applyAlignment="1">
      <alignment horizontal="left"/>
    </xf>
    <xf numFmtId="0" fontId="0" fillId="33" borderId="29" xfId="0" applyFont="1" applyFill="1" applyBorder="1" applyAlignment="1">
      <alignment horizontal="left"/>
    </xf>
    <xf numFmtId="0" fontId="0" fillId="33" borderId="30" xfId="0" applyFont="1" applyFill="1" applyBorder="1" applyAlignment="1">
      <alignment horizontal="left"/>
    </xf>
    <xf numFmtId="0" fontId="0" fillId="33" borderId="45" xfId="0" applyFont="1" applyFill="1" applyBorder="1" applyAlignment="1">
      <alignment horizontal="left"/>
    </xf>
    <xf numFmtId="0" fontId="0" fillId="33" borderId="46" xfId="0" applyFont="1" applyFill="1" applyBorder="1" applyAlignment="1">
      <alignment horizontal="left"/>
    </xf>
    <xf numFmtId="0" fontId="0" fillId="33" borderId="65" xfId="0" applyFont="1" applyFill="1" applyBorder="1" applyAlignment="1">
      <alignment horizontal="left"/>
    </xf>
    <xf numFmtId="0" fontId="0" fillId="33" borderId="45" xfId="0" applyFont="1" applyFill="1" applyBorder="1" applyAlignment="1">
      <alignment horizontal="left" vertical="center" wrapText="1"/>
    </xf>
    <xf numFmtId="0" fontId="0" fillId="33" borderId="46" xfId="0" applyFont="1" applyFill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172" fontId="0" fillId="34" borderId="20" xfId="0" applyNumberFormat="1" applyFont="1" applyFill="1" applyBorder="1" applyAlignment="1" applyProtection="1">
      <alignment horizontal="left" vertical="center"/>
      <protection locked="0"/>
    </xf>
    <xf numFmtId="172" fontId="0" fillId="34" borderId="30" xfId="0" applyNumberFormat="1" applyFont="1" applyFill="1" applyBorder="1" applyAlignment="1" applyProtection="1">
      <alignment horizontal="left" vertical="center"/>
      <protection locked="0"/>
    </xf>
    <xf numFmtId="0" fontId="0" fillId="34" borderId="66" xfId="0" applyFont="1" applyFill="1" applyBorder="1" applyAlignment="1" applyProtection="1">
      <alignment horizontal="center" vertical="center"/>
      <protection locked="0"/>
    </xf>
    <xf numFmtId="0" fontId="0" fillId="34" borderId="67" xfId="0" applyFont="1" applyFill="1" applyBorder="1" applyAlignment="1" applyProtection="1">
      <alignment horizontal="center" vertical="center"/>
      <protection locked="0"/>
    </xf>
    <xf numFmtId="0" fontId="0" fillId="33" borderId="28" xfId="0" applyFont="1" applyFill="1" applyBorder="1" applyAlignment="1">
      <alignment horizontal="left" vertical="center" wrapText="1"/>
    </xf>
    <xf numFmtId="0" fontId="0" fillId="34" borderId="68" xfId="0" applyFont="1" applyFill="1" applyBorder="1" applyAlignment="1" applyProtection="1">
      <alignment horizontal="left" vertical="center" wrapText="1"/>
      <protection locked="0"/>
    </xf>
    <xf numFmtId="0" fontId="0" fillId="34" borderId="46" xfId="0" applyFont="1" applyFill="1" applyBorder="1" applyAlignment="1" applyProtection="1">
      <alignment horizontal="left" vertical="center" wrapText="1"/>
      <protection locked="0"/>
    </xf>
    <xf numFmtId="0" fontId="0" fillId="34" borderId="36" xfId="0" applyFont="1" applyFill="1" applyBorder="1" applyAlignment="1" applyProtection="1">
      <alignment horizontal="left" vertical="center" wrapText="1"/>
      <protection locked="0"/>
    </xf>
    <xf numFmtId="0" fontId="0" fillId="34" borderId="38" xfId="0" applyFont="1" applyFill="1" applyBorder="1" applyAlignment="1" applyProtection="1">
      <alignment horizontal="center" vertical="center"/>
      <protection locked="0"/>
    </xf>
    <xf numFmtId="0" fontId="0" fillId="34" borderId="69" xfId="0" applyFont="1" applyFill="1" applyBorder="1" applyAlignment="1" applyProtection="1">
      <alignment horizontal="center" vertical="center"/>
      <protection locked="0"/>
    </xf>
    <xf numFmtId="0" fontId="0" fillId="34" borderId="70" xfId="0" applyFont="1" applyFill="1" applyBorder="1" applyAlignment="1" applyProtection="1">
      <alignment horizontal="center" vertical="center"/>
      <protection locked="0"/>
    </xf>
    <xf numFmtId="172" fontId="0" fillId="34" borderId="20" xfId="44" applyNumberFormat="1" applyFont="1" applyFill="1" applyBorder="1" applyAlignment="1" applyProtection="1">
      <alignment horizontal="left" vertical="center"/>
      <protection locked="0"/>
    </xf>
    <xf numFmtId="172" fontId="0" fillId="34" borderId="38" xfId="44" applyNumberFormat="1" applyFont="1" applyFill="1" applyBorder="1" applyAlignment="1" applyProtection="1">
      <alignment horizontal="left" vertical="center"/>
      <protection locked="0"/>
    </xf>
    <xf numFmtId="172" fontId="0" fillId="0" borderId="29" xfId="44" applyNumberFormat="1" applyFont="1" applyFill="1" applyBorder="1" applyAlignment="1">
      <alignment horizontal="center" vertical="center"/>
    </xf>
    <xf numFmtId="172" fontId="0" fillId="0" borderId="38" xfId="44" applyNumberFormat="1" applyFont="1" applyFill="1" applyBorder="1" applyAlignment="1">
      <alignment horizontal="center" vertical="center"/>
    </xf>
    <xf numFmtId="0" fontId="38" fillId="33" borderId="0" xfId="0" applyFont="1" applyFill="1" applyAlignment="1">
      <alignment horizontal="left" vertical="top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 applyProtection="1">
      <alignment/>
      <protection locked="0"/>
    </xf>
    <xf numFmtId="0" fontId="3" fillId="34" borderId="30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4" borderId="20" xfId="0" applyFont="1" applyFill="1" applyBorder="1" applyAlignment="1" applyProtection="1">
      <alignment/>
      <protection locked="0"/>
    </xf>
    <xf numFmtId="0" fontId="0" fillId="34" borderId="29" xfId="0" applyFont="1" applyFill="1" applyBorder="1" applyAlignment="1" applyProtection="1">
      <alignment/>
      <protection locked="0"/>
    </xf>
    <xf numFmtId="0" fontId="0" fillId="34" borderId="38" xfId="0" applyFont="1" applyFill="1" applyBorder="1" applyAlignment="1" applyProtection="1">
      <alignment/>
      <protection locked="0"/>
    </xf>
    <xf numFmtId="0" fontId="3" fillId="33" borderId="0" xfId="0" applyFont="1" applyFill="1" applyAlignment="1">
      <alignment horizontal="left" vertical="top" wrapText="1"/>
    </xf>
    <xf numFmtId="0" fontId="2" fillId="0" borderId="7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18" fillId="39" borderId="21" xfId="0" applyFont="1" applyFill="1" applyBorder="1" applyAlignment="1">
      <alignment horizontal="left" vertical="center" wrapText="1"/>
    </xf>
    <xf numFmtId="0" fontId="18" fillId="33" borderId="21" xfId="0" applyFont="1" applyFill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4" fillId="34" borderId="56" xfId="0" applyFont="1" applyFill="1" applyBorder="1" applyAlignment="1" applyProtection="1">
      <alignment horizontal="left" vertical="center"/>
      <protection locked="0"/>
    </xf>
    <xf numFmtId="0" fontId="4" fillId="34" borderId="57" xfId="0" applyFont="1" applyFill="1" applyBorder="1" applyAlignment="1" applyProtection="1">
      <alignment horizontal="left" vertical="center"/>
      <protection locked="0"/>
    </xf>
    <xf numFmtId="0" fontId="6" fillId="0" borderId="16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8" fillId="0" borderId="47" xfId="0" applyFont="1" applyFill="1" applyBorder="1" applyAlignment="1" applyProtection="1">
      <alignment horizontal="left" vertical="center"/>
      <protection/>
    </xf>
    <xf numFmtId="0" fontId="0" fillId="0" borderId="47" xfId="0" applyFont="1" applyBorder="1" applyAlignment="1">
      <alignment horizontal="left" vertical="center"/>
    </xf>
    <xf numFmtId="0" fontId="0" fillId="0" borderId="63" xfId="0" applyFont="1" applyBorder="1" applyAlignment="1">
      <alignment horizontal="left" vertical="center"/>
    </xf>
    <xf numFmtId="0" fontId="0" fillId="33" borderId="72" xfId="0" applyFont="1" applyFill="1" applyBorder="1" applyAlignment="1">
      <alignment horizontal="left"/>
    </xf>
    <xf numFmtId="0" fontId="0" fillId="33" borderId="73" xfId="0" applyFont="1" applyFill="1" applyBorder="1" applyAlignment="1">
      <alignment horizontal="left"/>
    </xf>
    <xf numFmtId="0" fontId="0" fillId="33" borderId="74" xfId="0" applyFont="1" applyFill="1" applyBorder="1" applyAlignment="1">
      <alignment horizontal="left"/>
    </xf>
    <xf numFmtId="172" fontId="0" fillId="34" borderId="75" xfId="0" applyNumberFormat="1" applyFont="1" applyFill="1" applyBorder="1" applyAlignment="1" applyProtection="1">
      <alignment horizontal="left" vertical="center"/>
      <protection locked="0"/>
    </xf>
    <xf numFmtId="172" fontId="0" fillId="34" borderId="74" xfId="0" applyNumberFormat="1" applyFont="1" applyFill="1" applyBorder="1" applyAlignment="1" applyProtection="1">
      <alignment horizontal="left" vertical="center"/>
      <protection locked="0"/>
    </xf>
    <xf numFmtId="0" fontId="0" fillId="33" borderId="71" xfId="0" applyFont="1" applyFill="1" applyBorder="1" applyAlignment="1">
      <alignment horizontal="left"/>
    </xf>
    <xf numFmtId="0" fontId="0" fillId="33" borderId="21" xfId="0" applyFont="1" applyFill="1" applyBorder="1" applyAlignment="1">
      <alignment horizontal="left"/>
    </xf>
    <xf numFmtId="0" fontId="0" fillId="34" borderId="13" xfId="0" applyFont="1" applyFill="1" applyBorder="1" applyAlignment="1" applyProtection="1">
      <alignment horizontal="center" vertical="center"/>
      <protection locked="0"/>
    </xf>
    <xf numFmtId="0" fontId="0" fillId="34" borderId="49" xfId="0" applyFont="1" applyFill="1" applyBorder="1" applyAlignment="1" applyProtection="1">
      <alignment horizontal="center" vertical="center"/>
      <protection locked="0"/>
    </xf>
    <xf numFmtId="0" fontId="0" fillId="33" borderId="76" xfId="0" applyFont="1" applyFill="1" applyBorder="1" applyAlignment="1">
      <alignment horizontal="left"/>
    </xf>
    <xf numFmtId="0" fontId="0" fillId="33" borderId="70" xfId="0" applyFont="1" applyFill="1" applyBorder="1" applyAlignment="1">
      <alignment horizontal="left"/>
    </xf>
    <xf numFmtId="0" fontId="0" fillId="33" borderId="68" xfId="0" applyFont="1" applyFill="1" applyBorder="1" applyAlignment="1">
      <alignment horizontal="left"/>
    </xf>
    <xf numFmtId="0" fontId="0" fillId="33" borderId="20" xfId="0" applyFont="1" applyFill="1" applyBorder="1" applyAlignment="1">
      <alignment horizontal="left"/>
    </xf>
    <xf numFmtId="0" fontId="0" fillId="34" borderId="64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/>
      <protection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8" fillId="0" borderId="47" xfId="0" applyFont="1" applyFill="1" applyBorder="1" applyAlignment="1" applyProtection="1">
      <alignment/>
      <protection/>
    </xf>
    <xf numFmtId="0" fontId="0" fillId="0" borderId="47" xfId="0" applyFont="1" applyBorder="1" applyAlignment="1">
      <alignment/>
    </xf>
    <xf numFmtId="0" fontId="0" fillId="0" borderId="63" xfId="0" applyFont="1" applyBorder="1" applyAlignment="1">
      <alignment/>
    </xf>
    <xf numFmtId="0" fontId="9" fillId="0" borderId="0" xfId="0" applyFont="1" applyFill="1" applyBorder="1" applyAlignment="1" applyProtection="1">
      <alignment/>
      <protection/>
    </xf>
    <xf numFmtId="0" fontId="8" fillId="0" borderId="16" xfId="0" applyFont="1" applyFill="1" applyBorder="1" applyAlignment="1" applyProtection="1">
      <alignment horizontal="center"/>
      <protection/>
    </xf>
    <xf numFmtId="0" fontId="4" fillId="34" borderId="60" xfId="0" applyFont="1" applyFill="1" applyBorder="1" applyAlignment="1" applyProtection="1">
      <alignment horizontal="left" vertical="center"/>
      <protection locked="0"/>
    </xf>
    <xf numFmtId="0" fontId="4" fillId="34" borderId="61" xfId="0" applyFont="1" applyFill="1" applyBorder="1" applyAlignment="1" applyProtection="1">
      <alignment horizontal="left" vertical="center"/>
      <protection locked="0"/>
    </xf>
    <xf numFmtId="172" fontId="0" fillId="34" borderId="59" xfId="0" applyNumberFormat="1" applyFont="1" applyFill="1" applyBorder="1" applyAlignment="1" applyProtection="1">
      <alignment horizontal="left" vertical="center"/>
      <protection locked="0"/>
    </xf>
    <xf numFmtId="172" fontId="0" fillId="34" borderId="61" xfId="0" applyNumberFormat="1" applyFont="1" applyFill="1" applyBorder="1" applyAlignment="1" applyProtection="1">
      <alignment horizontal="left" vertical="center"/>
      <protection locked="0"/>
    </xf>
    <xf numFmtId="0" fontId="0" fillId="34" borderId="77" xfId="0" applyFont="1" applyFill="1" applyBorder="1" applyAlignment="1" applyProtection="1">
      <alignment horizontal="right"/>
      <protection locked="0"/>
    </xf>
    <xf numFmtId="0" fontId="0" fillId="34" borderId="78" xfId="0" applyFont="1" applyFill="1" applyBorder="1" applyAlignment="1" applyProtection="1">
      <alignment horizontal="right"/>
      <protection locked="0"/>
    </xf>
    <xf numFmtId="0" fontId="4" fillId="0" borderId="79" xfId="0" applyFont="1" applyBorder="1" applyAlignment="1">
      <alignment horizontal="left" vertical="center"/>
    </xf>
    <xf numFmtId="0" fontId="4" fillId="0" borderId="80" xfId="0" applyFont="1" applyBorder="1" applyAlignment="1">
      <alignment horizontal="left" vertical="center"/>
    </xf>
    <xf numFmtId="0" fontId="4" fillId="0" borderId="81" xfId="0" applyFont="1" applyBorder="1" applyAlignment="1">
      <alignment horizontal="left" vertical="center"/>
    </xf>
    <xf numFmtId="0" fontId="4" fillId="33" borderId="82" xfId="0" applyFont="1" applyFill="1" applyBorder="1" applyAlignment="1">
      <alignment horizontal="left" vertical="center"/>
    </xf>
    <xf numFmtId="0" fontId="4" fillId="33" borderId="26" xfId="0" applyFont="1" applyFill="1" applyBorder="1" applyAlignment="1">
      <alignment horizontal="left" vertical="center"/>
    </xf>
    <xf numFmtId="0" fontId="8" fillId="0" borderId="15" xfId="0" applyFont="1" applyFill="1" applyBorder="1" applyAlignment="1" applyProtection="1">
      <alignment horizontal="left" vertical="top" wrapText="1"/>
      <protection/>
    </xf>
    <xf numFmtId="0" fontId="8" fillId="0" borderId="0" xfId="0" applyFont="1" applyFill="1" applyBorder="1" applyAlignment="1" applyProtection="1">
      <alignment horizontal="left" vertical="top" wrapText="1"/>
      <protection/>
    </xf>
    <xf numFmtId="0" fontId="8" fillId="0" borderId="12" xfId="0" applyFont="1" applyFill="1" applyBorder="1" applyAlignment="1" applyProtection="1">
      <alignment horizontal="left" vertical="top" wrapText="1"/>
      <protection/>
    </xf>
    <xf numFmtId="0" fontId="4" fillId="34" borderId="29" xfId="0" applyFont="1" applyFill="1" applyBorder="1" applyAlignment="1" applyProtection="1">
      <alignment horizontal="left" vertical="center"/>
      <protection locked="0"/>
    </xf>
    <xf numFmtId="0" fontId="4" fillId="34" borderId="30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171" fontId="3" fillId="34" borderId="20" xfId="0" applyNumberFormat="1" applyFont="1" applyFill="1" applyBorder="1" applyAlignment="1" applyProtection="1">
      <alignment/>
      <protection locked="0"/>
    </xf>
    <xf numFmtId="171" fontId="3" fillId="34" borderId="29" xfId="0" applyNumberFormat="1" applyFont="1" applyFill="1" applyBorder="1" applyAlignment="1" applyProtection="1">
      <alignment/>
      <protection locked="0"/>
    </xf>
    <xf numFmtId="171" fontId="3" fillId="34" borderId="30" xfId="0" applyNumberFormat="1" applyFont="1" applyFill="1" applyBorder="1" applyAlignment="1" applyProtection="1">
      <alignment/>
      <protection locked="0"/>
    </xf>
    <xf numFmtId="0" fontId="0" fillId="34" borderId="21" xfId="0" applyFont="1" applyFill="1" applyBorder="1" applyAlignment="1" applyProtection="1">
      <alignment/>
      <protection locked="0"/>
    </xf>
    <xf numFmtId="0" fontId="31" fillId="33" borderId="0" xfId="0" applyFont="1" applyFill="1" applyAlignment="1">
      <alignment horizontal="left" vertical="center" wrapText="1"/>
    </xf>
    <xf numFmtId="0" fontId="31" fillId="33" borderId="53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2" fillId="0" borderId="41" xfId="0" applyFont="1" applyBorder="1" applyAlignment="1">
      <alignment horizontal="center" vertical="top" wrapText="1"/>
    </xf>
    <xf numFmtId="0" fontId="2" fillId="0" borderId="57" xfId="0" applyFont="1" applyBorder="1" applyAlignment="1">
      <alignment horizontal="center" vertical="top" wrapText="1"/>
    </xf>
    <xf numFmtId="0" fontId="0" fillId="34" borderId="20" xfId="0" applyFont="1" applyFill="1" applyBorder="1" applyAlignment="1" applyProtection="1">
      <alignment horizontal="left" vertical="top"/>
      <protection locked="0"/>
    </xf>
    <xf numFmtId="0" fontId="0" fillId="34" borderId="30" xfId="0" applyFont="1" applyFill="1" applyBorder="1" applyAlignment="1" applyProtection="1">
      <alignment horizontal="left" vertical="top"/>
      <protection locked="0"/>
    </xf>
    <xf numFmtId="0" fontId="1" fillId="34" borderId="21" xfId="0" applyFont="1" applyFill="1" applyBorder="1" applyAlignment="1" applyProtection="1">
      <alignment horizontal="right" vertical="center"/>
      <protection locked="0"/>
    </xf>
    <xf numFmtId="0" fontId="0" fillId="34" borderId="43" xfId="0" applyFont="1" applyFill="1" applyBorder="1" applyAlignment="1" applyProtection="1">
      <alignment horizontal="right" vertical="center"/>
      <protection locked="0"/>
    </xf>
    <xf numFmtId="0" fontId="1" fillId="34" borderId="42" xfId="0" applyFont="1" applyFill="1" applyBorder="1" applyAlignment="1" applyProtection="1">
      <alignment horizontal="right" vertical="center"/>
      <protection locked="0"/>
    </xf>
    <xf numFmtId="49" fontId="0" fillId="34" borderId="21" xfId="0" applyNumberFormat="1" applyFont="1" applyFill="1" applyBorder="1" applyAlignment="1" applyProtection="1">
      <alignment horizontal="right" vertical="center"/>
      <protection locked="0"/>
    </xf>
    <xf numFmtId="0" fontId="4" fillId="0" borderId="2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0" fillId="34" borderId="21" xfId="0" applyNumberFormat="1" applyFont="1" applyFill="1" applyBorder="1" applyAlignment="1" applyProtection="1">
      <alignment horizontal="right"/>
      <protection locked="0"/>
    </xf>
    <xf numFmtId="0" fontId="4" fillId="0" borderId="68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left" wrapText="1"/>
    </xf>
    <xf numFmtId="0" fontId="41" fillId="33" borderId="0" xfId="0" applyFont="1" applyFill="1" applyBorder="1" applyAlignment="1">
      <alignment horizontal="left"/>
    </xf>
    <xf numFmtId="0" fontId="0" fillId="34" borderId="20" xfId="0" applyFont="1" applyFill="1" applyBorder="1" applyAlignment="1" applyProtection="1">
      <alignment/>
      <protection locked="0"/>
    </xf>
    <xf numFmtId="0" fontId="0" fillId="34" borderId="29" xfId="0" applyFont="1" applyFill="1" applyBorder="1" applyAlignment="1" applyProtection="1">
      <alignment/>
      <protection locked="0"/>
    </xf>
    <xf numFmtId="0" fontId="0" fillId="34" borderId="30" xfId="0" applyFont="1" applyFill="1" applyBorder="1" applyAlignment="1" applyProtection="1">
      <alignment/>
      <protection locked="0"/>
    </xf>
    <xf numFmtId="0" fontId="0" fillId="33" borderId="53" xfId="0" applyFont="1" applyFill="1" applyBorder="1" applyAlignment="1">
      <alignment/>
    </xf>
    <xf numFmtId="171" fontId="0" fillId="34" borderId="20" xfId="0" applyNumberFormat="1" applyFont="1" applyFill="1" applyBorder="1" applyAlignment="1" applyProtection="1">
      <alignment/>
      <protection locked="0"/>
    </xf>
    <xf numFmtId="171" fontId="0" fillId="34" borderId="30" xfId="0" applyNumberFormat="1" applyFont="1" applyFill="1" applyBorder="1" applyAlignment="1" applyProtection="1">
      <alignment/>
      <protection locked="0"/>
    </xf>
    <xf numFmtId="0" fontId="4" fillId="33" borderId="83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left" vertical="center"/>
    </xf>
    <xf numFmtId="0" fontId="0" fillId="34" borderId="21" xfId="0" applyFont="1" applyFill="1" applyBorder="1" applyAlignment="1" applyProtection="1">
      <alignment horizontal="right" vertical="center"/>
      <protection locked="0"/>
    </xf>
    <xf numFmtId="0" fontId="12" fillId="33" borderId="0" xfId="0" applyFont="1" applyFill="1" applyBorder="1" applyAlignment="1">
      <alignment horizontal="left" vertical="center"/>
    </xf>
    <xf numFmtId="0" fontId="0" fillId="34" borderId="21" xfId="0" applyFont="1" applyFill="1" applyBorder="1" applyAlignment="1" applyProtection="1">
      <alignment horizontal="left" vertical="top"/>
      <protection locked="0"/>
    </xf>
    <xf numFmtId="0" fontId="0" fillId="0" borderId="16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4" fillId="33" borderId="19" xfId="0" applyFont="1" applyFill="1" applyBorder="1" applyAlignment="1">
      <alignment horizontal="center" wrapText="1"/>
    </xf>
    <xf numFmtId="0" fontId="4" fillId="33" borderId="47" xfId="0" applyFont="1" applyFill="1" applyBorder="1" applyAlignment="1">
      <alignment horizontal="center" wrapText="1"/>
    </xf>
    <xf numFmtId="0" fontId="4" fillId="33" borderId="63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41" fillId="33" borderId="0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84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left" vertical="center"/>
    </xf>
    <xf numFmtId="0" fontId="4" fillId="33" borderId="53" xfId="0" applyFont="1" applyFill="1" applyBorder="1" applyAlignment="1">
      <alignment horizontal="left" vertical="center"/>
    </xf>
    <xf numFmtId="0" fontId="0" fillId="0" borderId="87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0" fillId="0" borderId="30" xfId="0" applyBorder="1" applyAlignment="1" applyProtection="1">
      <alignment horizontal="left" vertical="center"/>
      <protection locked="0"/>
    </xf>
    <xf numFmtId="172" fontId="0" fillId="0" borderId="89" xfId="44" applyNumberFormat="1" applyFont="1" applyFill="1" applyBorder="1" applyAlignment="1">
      <alignment horizontal="left" vertical="center"/>
    </xf>
    <xf numFmtId="172" fontId="0" fillId="0" borderId="14" xfId="44" applyNumberFormat="1" applyFont="1" applyFill="1" applyBorder="1" applyAlignment="1">
      <alignment horizontal="left" vertical="center"/>
    </xf>
    <xf numFmtId="0" fontId="10" fillId="0" borderId="19" xfId="0" applyFont="1" applyFill="1" applyBorder="1" applyAlignment="1" applyProtection="1">
      <alignment horizontal="center" vertical="center"/>
      <protection/>
    </xf>
    <xf numFmtId="172" fontId="0" fillId="0" borderId="89" xfId="0" applyNumberFormat="1" applyFont="1" applyFill="1" applyBorder="1" applyAlignment="1">
      <alignment horizontal="left" vertical="center"/>
    </xf>
    <xf numFmtId="172" fontId="0" fillId="0" borderId="90" xfId="0" applyNumberFormat="1" applyFont="1" applyFill="1" applyBorder="1" applyAlignment="1">
      <alignment horizontal="left" vertical="center"/>
    </xf>
    <xf numFmtId="172" fontId="0" fillId="34" borderId="23" xfId="44" applyNumberFormat="1" applyFont="1" applyFill="1" applyBorder="1" applyAlignment="1" applyProtection="1">
      <alignment horizontal="left" vertical="center"/>
      <protection locked="0"/>
    </xf>
    <xf numFmtId="172" fontId="0" fillId="34" borderId="91" xfId="44" applyNumberFormat="1" applyFont="1" applyFill="1" applyBorder="1" applyAlignment="1" applyProtection="1">
      <alignment horizontal="left" vertical="center"/>
      <protection locked="0"/>
    </xf>
    <xf numFmtId="0" fontId="0" fillId="34" borderId="21" xfId="0" applyFont="1" applyFill="1" applyBorder="1" applyAlignment="1" applyProtection="1">
      <alignment horizontal="left"/>
      <protection locked="0"/>
    </xf>
    <xf numFmtId="0" fontId="8" fillId="0" borderId="47" xfId="0" applyFont="1" applyFill="1" applyBorder="1" applyAlignment="1" applyProtection="1">
      <alignment horizontal="center" wrapText="1"/>
      <protection/>
    </xf>
    <xf numFmtId="0" fontId="0" fillId="0" borderId="47" xfId="0" applyFont="1" applyBorder="1" applyAlignment="1">
      <alignment wrapText="1"/>
    </xf>
    <xf numFmtId="0" fontId="0" fillId="0" borderId="63" xfId="0" applyFont="1" applyBorder="1" applyAlignment="1">
      <alignment wrapText="1"/>
    </xf>
    <xf numFmtId="0" fontId="0" fillId="33" borderId="21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 applyProtection="1">
      <alignment horizontal="right" vertical="center"/>
      <protection locked="0"/>
    </xf>
    <xf numFmtId="0" fontId="2" fillId="34" borderId="29" xfId="0" applyFont="1" applyFill="1" applyBorder="1" applyAlignment="1" applyProtection="1">
      <alignment horizontal="right" vertical="center"/>
      <protection locked="0"/>
    </xf>
    <xf numFmtId="0" fontId="2" fillId="34" borderId="30" xfId="0" applyFont="1" applyFill="1" applyBorder="1" applyAlignment="1" applyProtection="1">
      <alignment horizontal="right" vertical="center"/>
      <protection locked="0"/>
    </xf>
    <xf numFmtId="0" fontId="13" fillId="33" borderId="0" xfId="0" applyFont="1" applyFill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/>
    </xf>
    <xf numFmtId="0" fontId="4" fillId="33" borderId="92" xfId="0" applyFont="1" applyFill="1" applyBorder="1" applyAlignment="1">
      <alignment horizontal="left" vertical="center"/>
    </xf>
    <xf numFmtId="0" fontId="4" fillId="33" borderId="22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left" vertical="center" wrapText="1"/>
    </xf>
    <xf numFmtId="171" fontId="0" fillId="34" borderId="29" xfId="0" applyNumberFormat="1" applyFont="1" applyFill="1" applyBorder="1" applyAlignment="1" applyProtection="1">
      <alignment/>
      <protection locked="0"/>
    </xf>
    <xf numFmtId="0" fontId="0" fillId="33" borderId="15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15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 applyProtection="1">
      <alignment horizontal="left" vertical="top"/>
      <protection/>
    </xf>
    <xf numFmtId="172" fontId="0" fillId="34" borderId="23" xfId="0" applyNumberFormat="1" applyFont="1" applyFill="1" applyBorder="1" applyAlignment="1" applyProtection="1">
      <alignment horizontal="left" vertical="center"/>
      <protection locked="0"/>
    </xf>
    <xf numFmtId="172" fontId="0" fillId="34" borderId="81" xfId="0" applyNumberFormat="1" applyFont="1" applyFill="1" applyBorder="1" applyAlignment="1" applyProtection="1">
      <alignment horizontal="left" vertical="center"/>
      <protection locked="0"/>
    </xf>
    <xf numFmtId="0" fontId="9" fillId="0" borderId="11" xfId="0" applyFont="1" applyFill="1" applyBorder="1" applyAlignment="1" applyProtection="1">
      <alignment wrapText="1"/>
      <protection/>
    </xf>
    <xf numFmtId="0" fontId="0" fillId="0" borderId="11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7" fillId="0" borderId="15" xfId="0" applyFont="1" applyBorder="1" applyAlignment="1" applyProtection="1">
      <alignment/>
      <protection/>
    </xf>
    <xf numFmtId="0" fontId="0" fillId="33" borderId="93" xfId="0" applyFont="1" applyFill="1" applyBorder="1" applyAlignment="1">
      <alignment horizontal="left"/>
    </xf>
    <xf numFmtId="0" fontId="0" fillId="33" borderId="77" xfId="0" applyFont="1" applyFill="1" applyBorder="1" applyAlignment="1">
      <alignment horizontal="left"/>
    </xf>
    <xf numFmtId="0" fontId="0" fillId="34" borderId="75" xfId="0" applyFont="1" applyFill="1" applyBorder="1" applyAlignment="1" applyProtection="1">
      <alignment horizontal="left" vertical="justify" wrapText="1"/>
      <protection locked="0"/>
    </xf>
    <xf numFmtId="0" fontId="0" fillId="34" borderId="73" xfId="0" applyFont="1" applyFill="1" applyBorder="1" applyAlignment="1" applyProtection="1">
      <alignment horizontal="left" vertical="justify" wrapText="1"/>
      <protection locked="0"/>
    </xf>
    <xf numFmtId="0" fontId="0" fillId="34" borderId="40" xfId="0" applyFont="1" applyFill="1" applyBorder="1" applyAlignment="1" applyProtection="1">
      <alignment horizontal="left" vertical="justify" wrapText="1"/>
      <protection locked="0"/>
    </xf>
    <xf numFmtId="0" fontId="0" fillId="33" borderId="71" xfId="0" applyFont="1" applyFill="1" applyBorder="1" applyAlignment="1">
      <alignment horizontal="left" vertical="center" wrapText="1"/>
    </xf>
    <xf numFmtId="0" fontId="0" fillId="33" borderId="21" xfId="0" applyFont="1" applyFill="1" applyBorder="1" applyAlignment="1">
      <alignment horizontal="left" vertical="center" wrapText="1"/>
    </xf>
    <xf numFmtId="0" fontId="0" fillId="33" borderId="72" xfId="0" applyFont="1" applyFill="1" applyBorder="1" applyAlignment="1">
      <alignment horizontal="left" vertical="center" wrapText="1"/>
    </xf>
    <xf numFmtId="0" fontId="0" fillId="33" borderId="73" xfId="0" applyFont="1" applyFill="1" applyBorder="1" applyAlignment="1">
      <alignment horizontal="left" vertical="center" wrapText="1"/>
    </xf>
    <xf numFmtId="0" fontId="0" fillId="34" borderId="20" xfId="0" applyFont="1" applyFill="1" applyBorder="1" applyAlignment="1" applyProtection="1">
      <alignment horizontal="left" vertical="center" wrapText="1"/>
      <protection locked="0"/>
    </xf>
    <xf numFmtId="0" fontId="0" fillId="34" borderId="29" xfId="0" applyFont="1" applyFill="1" applyBorder="1" applyAlignment="1" applyProtection="1">
      <alignment horizontal="left" vertical="center" wrapText="1"/>
      <protection locked="0"/>
    </xf>
    <xf numFmtId="0" fontId="0" fillId="34" borderId="38" xfId="0" applyFont="1" applyFill="1" applyBorder="1" applyAlignment="1" applyProtection="1">
      <alignment horizontal="left" vertical="center" wrapText="1"/>
      <protection locked="0"/>
    </xf>
    <xf numFmtId="0" fontId="27" fillId="40" borderId="70" xfId="0" applyFont="1" applyFill="1" applyBorder="1" applyAlignment="1">
      <alignment horizontal="left" vertical="center" wrapText="1"/>
    </xf>
    <xf numFmtId="0" fontId="28" fillId="41" borderId="20" xfId="0" applyFont="1" applyFill="1" applyBorder="1" applyAlignment="1">
      <alignment horizontal="center" vertical="center" wrapText="1"/>
    </xf>
    <xf numFmtId="0" fontId="28" fillId="41" borderId="29" xfId="0" applyFont="1" applyFill="1" applyBorder="1" applyAlignment="1">
      <alignment horizontal="center" vertical="center" wrapText="1"/>
    </xf>
    <xf numFmtId="0" fontId="28" fillId="41" borderId="3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25" fillId="33" borderId="0" xfId="0" applyFont="1" applyFill="1" applyAlignment="1">
      <alignment horizontal="left" vertical="top" wrapText="1"/>
    </xf>
    <xf numFmtId="0" fontId="18" fillId="13" borderId="20" xfId="0" applyFont="1" applyFill="1" applyBorder="1" applyAlignment="1">
      <alignment horizontal="center" vertical="center" wrapText="1"/>
    </xf>
    <xf numFmtId="0" fontId="18" fillId="13" borderId="29" xfId="0" applyFont="1" applyFill="1" applyBorder="1" applyAlignment="1">
      <alignment horizontal="center" vertical="center" wrapText="1"/>
    </xf>
    <xf numFmtId="0" fontId="18" fillId="13" borderId="30" xfId="0" applyFont="1" applyFill="1" applyBorder="1" applyAlignment="1">
      <alignment horizontal="center" vertical="center" wrapText="1"/>
    </xf>
    <xf numFmtId="0" fontId="26" fillId="0" borderId="21" xfId="46" applyFont="1" applyBorder="1" applyAlignment="1">
      <alignment horizontal="left" vertical="center" wrapText="1"/>
    </xf>
    <xf numFmtId="0" fontId="28" fillId="13" borderId="20" xfId="0" applyFont="1" applyFill="1" applyBorder="1" applyAlignment="1">
      <alignment horizontal="center" vertical="center" wrapText="1"/>
    </xf>
    <xf numFmtId="0" fontId="28" fillId="13" borderId="29" xfId="0" applyFont="1" applyFill="1" applyBorder="1" applyAlignment="1">
      <alignment horizontal="center" vertical="center" wrapText="1"/>
    </xf>
    <xf numFmtId="0" fontId="28" fillId="13" borderId="30" xfId="0" applyFont="1" applyFill="1" applyBorder="1" applyAlignment="1">
      <alignment horizontal="center" vertical="center" wrapText="1"/>
    </xf>
    <xf numFmtId="0" fontId="18" fillId="33" borderId="45" xfId="0" applyFont="1" applyFill="1" applyBorder="1" applyAlignment="1">
      <alignment horizontal="center" vertical="center" wrapText="1"/>
    </xf>
    <xf numFmtId="0" fontId="18" fillId="33" borderId="46" xfId="0" applyFont="1" applyFill="1" applyBorder="1" applyAlignment="1">
      <alignment horizontal="center" vertical="center" wrapText="1"/>
    </xf>
    <xf numFmtId="0" fontId="18" fillId="33" borderId="65" xfId="0" applyFont="1" applyFill="1" applyBorder="1" applyAlignment="1">
      <alignment horizontal="center" vertical="center" wrapText="1"/>
    </xf>
    <xf numFmtId="0" fontId="18" fillId="0" borderId="77" xfId="0" applyFont="1" applyBorder="1" applyAlignment="1">
      <alignment horizontal="left" vertical="center" wrapText="1"/>
    </xf>
    <xf numFmtId="0" fontId="18" fillId="41" borderId="20" xfId="0" applyFont="1" applyFill="1" applyBorder="1" applyAlignment="1">
      <alignment horizontal="center" vertical="center" wrapText="1"/>
    </xf>
    <xf numFmtId="0" fontId="18" fillId="41" borderId="29" xfId="0" applyFont="1" applyFill="1" applyBorder="1" applyAlignment="1">
      <alignment horizontal="center" vertical="center" wrapText="1"/>
    </xf>
    <xf numFmtId="0" fontId="18" fillId="41" borderId="30" xfId="0" applyFont="1" applyFill="1" applyBorder="1" applyAlignment="1">
      <alignment horizontal="center" vertical="center" wrapText="1"/>
    </xf>
    <xf numFmtId="0" fontId="2" fillId="0" borderId="93" xfId="0" applyFont="1" applyBorder="1" applyAlignment="1">
      <alignment horizontal="left" vertical="center" wrapText="1"/>
    </xf>
    <xf numFmtId="0" fontId="2" fillId="0" borderId="77" xfId="0" applyFont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3" fillId="0" borderId="17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29" fillId="33" borderId="15" xfId="0" applyFont="1" applyFill="1" applyBorder="1" applyAlignment="1">
      <alignment horizontal="left" vertical="center" wrapText="1"/>
    </xf>
    <xf numFmtId="0" fontId="29" fillId="33" borderId="0" xfId="0" applyFont="1" applyFill="1" applyBorder="1" applyAlignment="1">
      <alignment horizontal="left" vertical="center" wrapText="1"/>
    </xf>
    <xf numFmtId="0" fontId="29" fillId="33" borderId="12" xfId="0" applyFont="1" applyFill="1" applyBorder="1" applyAlignment="1">
      <alignment horizontal="left" vertical="center" wrapText="1"/>
    </xf>
    <xf numFmtId="0" fontId="0" fillId="34" borderId="20" xfId="0" applyFont="1" applyFill="1" applyBorder="1" applyAlignment="1" applyProtection="1">
      <alignment horizontal="left" vertical="center"/>
      <protection locked="0"/>
    </xf>
    <xf numFmtId="0" fontId="0" fillId="34" borderId="29" xfId="0" applyFont="1" applyFill="1" applyBorder="1" applyAlignment="1" applyProtection="1">
      <alignment horizontal="left" vertical="center"/>
      <protection locked="0"/>
    </xf>
    <xf numFmtId="0" fontId="0" fillId="34" borderId="38" xfId="0" applyFont="1" applyFill="1" applyBorder="1" applyAlignment="1" applyProtection="1">
      <alignment horizontal="left" vertical="center"/>
      <protection locked="0"/>
    </xf>
    <xf numFmtId="0" fontId="0" fillId="0" borderId="71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71" xfId="0" applyFont="1" applyBorder="1" applyAlignment="1">
      <alignment horizontal="right" wrapText="1"/>
    </xf>
    <xf numFmtId="0" fontId="0" fillId="0" borderId="21" xfId="0" applyFont="1" applyBorder="1" applyAlignment="1">
      <alignment horizontal="right" wrapText="1"/>
    </xf>
    <xf numFmtId="0" fontId="0" fillId="34" borderId="21" xfId="0" applyFont="1" applyFill="1" applyBorder="1" applyAlignment="1" applyProtection="1">
      <alignment horizontal="center" vertical="top"/>
      <protection locked="0"/>
    </xf>
    <xf numFmtId="0" fontId="0" fillId="33" borderId="94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31" fillId="33" borderId="15" xfId="0" applyFont="1" applyFill="1" applyBorder="1" applyAlignment="1">
      <alignment horizontal="justify"/>
    </xf>
    <xf numFmtId="0" fontId="31" fillId="33" borderId="0" xfId="0" applyFont="1" applyFill="1" applyBorder="1" applyAlignment="1">
      <alignment horizontal="justify"/>
    </xf>
    <xf numFmtId="0" fontId="31" fillId="33" borderId="12" xfId="0" applyFont="1" applyFill="1" applyBorder="1" applyAlignment="1">
      <alignment horizontal="justify"/>
    </xf>
    <xf numFmtId="0" fontId="4" fillId="33" borderId="0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 wrapText="1"/>
    </xf>
    <xf numFmtId="0" fontId="8" fillId="0" borderId="10" xfId="0" applyFont="1" applyFill="1" applyBorder="1" applyAlignment="1" applyProtection="1">
      <alignment/>
      <protection/>
    </xf>
    <xf numFmtId="0" fontId="30" fillId="33" borderId="19" xfId="0" applyFont="1" applyFill="1" applyBorder="1" applyAlignment="1">
      <alignment horizontal="center"/>
    </xf>
    <xf numFmtId="0" fontId="30" fillId="33" borderId="47" xfId="0" applyFont="1" applyFill="1" applyBorder="1" applyAlignment="1">
      <alignment horizontal="center"/>
    </xf>
    <xf numFmtId="0" fontId="30" fillId="33" borderId="63" xfId="0" applyFont="1" applyFill="1" applyBorder="1" applyAlignment="1">
      <alignment horizontal="center"/>
    </xf>
    <xf numFmtId="0" fontId="29" fillId="33" borderId="15" xfId="0" applyFont="1" applyFill="1" applyBorder="1" applyAlignment="1">
      <alignment horizontal="justify"/>
    </xf>
    <xf numFmtId="0" fontId="29" fillId="33" borderId="0" xfId="0" applyFont="1" applyFill="1" applyBorder="1" applyAlignment="1">
      <alignment horizontal="justify"/>
    </xf>
    <xf numFmtId="0" fontId="29" fillId="33" borderId="12" xfId="0" applyFont="1" applyFill="1" applyBorder="1" applyAlignment="1">
      <alignment horizontal="justify"/>
    </xf>
    <xf numFmtId="3" fontId="0" fillId="0" borderId="20" xfId="0" applyNumberFormat="1" applyFont="1" applyFill="1" applyBorder="1" applyAlignment="1">
      <alignment horizontal="center" vertical="center"/>
    </xf>
    <xf numFmtId="3" fontId="0" fillId="0" borderId="29" xfId="0" applyNumberFormat="1" applyFont="1" applyFill="1" applyBorder="1" applyAlignment="1">
      <alignment horizontal="center" vertical="center"/>
    </xf>
    <xf numFmtId="3" fontId="0" fillId="0" borderId="30" xfId="0" applyNumberFormat="1" applyFont="1" applyFill="1" applyBorder="1" applyAlignment="1">
      <alignment horizontal="center" vertical="center"/>
    </xf>
    <xf numFmtId="172" fontId="0" fillId="34" borderId="59" xfId="44" applyNumberFormat="1" applyFont="1" applyFill="1" applyBorder="1" applyAlignment="1" applyProtection="1">
      <alignment horizontal="left" vertical="center"/>
      <protection locked="0"/>
    </xf>
    <xf numFmtId="172" fontId="0" fillId="34" borderId="39" xfId="44" applyNumberFormat="1" applyFont="1" applyFill="1" applyBorder="1" applyAlignment="1" applyProtection="1">
      <alignment horizontal="left" vertical="center"/>
      <protection locked="0"/>
    </xf>
    <xf numFmtId="14" fontId="0" fillId="34" borderId="20" xfId="0" applyNumberFormat="1" applyFont="1" applyFill="1" applyBorder="1" applyAlignment="1" applyProtection="1">
      <alignment horizontal="left"/>
      <protection locked="0"/>
    </xf>
    <xf numFmtId="14" fontId="0" fillId="34" borderId="29" xfId="0" applyNumberFormat="1" applyFont="1" applyFill="1" applyBorder="1" applyAlignment="1" applyProtection="1">
      <alignment horizontal="left"/>
      <protection locked="0"/>
    </xf>
    <xf numFmtId="14" fontId="0" fillId="34" borderId="38" xfId="0" applyNumberFormat="1" applyFont="1" applyFill="1" applyBorder="1" applyAlignment="1" applyProtection="1">
      <alignment horizontal="left"/>
      <protection locked="0"/>
    </xf>
    <xf numFmtId="0" fontId="29" fillId="33" borderId="0" xfId="0" applyFont="1" applyFill="1" applyAlignment="1">
      <alignment horizontal="left"/>
    </xf>
    <xf numFmtId="0" fontId="0" fillId="33" borderId="31" xfId="0" applyFont="1" applyFill="1" applyBorder="1" applyAlignment="1">
      <alignment horizontal="left" indent="1"/>
    </xf>
    <xf numFmtId="0" fontId="0" fillId="33" borderId="60" xfId="0" applyFont="1" applyFill="1" applyBorder="1" applyAlignment="1">
      <alignment horizontal="left" indent="1"/>
    </xf>
    <xf numFmtId="0" fontId="0" fillId="33" borderId="39" xfId="0" applyFont="1" applyFill="1" applyBorder="1" applyAlignment="1">
      <alignment horizontal="left" indent="1"/>
    </xf>
    <xf numFmtId="172" fontId="0" fillId="34" borderId="75" xfId="44" applyNumberFormat="1" applyFont="1" applyFill="1" applyBorder="1" applyAlignment="1" applyProtection="1">
      <alignment horizontal="right" vertical="center"/>
      <protection locked="0"/>
    </xf>
    <xf numFmtId="172" fontId="0" fillId="34" borderId="40" xfId="44" applyNumberFormat="1" applyFont="1" applyFill="1" applyBorder="1" applyAlignment="1" applyProtection="1">
      <alignment horizontal="right" vertical="center"/>
      <protection locked="0"/>
    </xf>
    <xf numFmtId="0" fontId="4" fillId="0" borderId="16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90" xfId="0" applyFont="1" applyBorder="1" applyAlignment="1">
      <alignment horizontal="left" vertical="center"/>
    </xf>
    <xf numFmtId="0" fontId="6" fillId="0" borderId="16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32" fillId="0" borderId="15" xfId="0" applyFont="1" applyFill="1" applyBorder="1" applyAlignment="1" applyProtection="1">
      <alignment horizontal="right" vertical="top" wrapText="1"/>
      <protection/>
    </xf>
    <xf numFmtId="0" fontId="32" fillId="0" borderId="0" xfId="0" applyFont="1" applyFill="1" applyBorder="1" applyAlignment="1" applyProtection="1">
      <alignment horizontal="right" vertical="top" wrapText="1"/>
      <protection/>
    </xf>
    <xf numFmtId="0" fontId="32" fillId="0" borderId="12" xfId="0" applyFont="1" applyFill="1" applyBorder="1" applyAlignment="1" applyProtection="1">
      <alignment horizontal="right" vertical="top" wrapText="1"/>
      <protection/>
    </xf>
    <xf numFmtId="171" fontId="0" fillId="34" borderId="21" xfId="0" applyNumberFormat="1" applyFont="1" applyFill="1" applyBorder="1" applyAlignment="1" applyProtection="1">
      <alignment horizontal="left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Lien hypertexte 2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Normal 2" xfId="54"/>
    <cellStyle name="Normal_eaje_stat_reelle_2010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dxfs count="7">
    <dxf>
      <fill>
        <patternFill>
          <bgColor rgb="FFFFCCCC"/>
        </patternFill>
      </fill>
    </dxf>
    <dxf>
      <fill>
        <patternFill>
          <bgColor rgb="FFFFCCCC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9999"/>
        </patternFill>
      </fill>
    </dxf>
    <dxf>
      <fill>
        <patternFill>
          <bgColor rgb="FFFFCCCC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0</xdr:row>
      <xdr:rowOff>0</xdr:rowOff>
    </xdr:from>
    <xdr:to>
      <xdr:col>2</xdr:col>
      <xdr:colOff>571500</xdr:colOff>
      <xdr:row>3</xdr:row>
      <xdr:rowOff>152400</xdr:rowOff>
    </xdr:to>
    <xdr:pic>
      <xdr:nvPicPr>
        <xdr:cNvPr id="1" name="Image 1" descr="VDL-logo_RV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1619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3</xdr:col>
      <xdr:colOff>276225</xdr:colOff>
      <xdr:row>0</xdr:row>
      <xdr:rowOff>723900</xdr:rowOff>
    </xdr:to>
    <xdr:pic>
      <xdr:nvPicPr>
        <xdr:cNvPr id="1" name="Image 1" descr="VDL-logo_RV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619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yon.fr/espace-demarches/professionnels/associations/demande-de-subvention.html" TargetMode="External" /><Relationship Id="rId2" Type="http://schemas.openxmlformats.org/officeDocument/2006/relationships/hyperlink" Target="http://www.lyon.fr/espace-demarches/professionnels/associations/demande-de-subvention.htm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J6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125" customWidth="1"/>
  </cols>
  <sheetData>
    <row r="1" s="117" customFormat="1" ht="15"/>
    <row r="2" s="117" customFormat="1" ht="15"/>
    <row r="3" s="117" customFormat="1" ht="15"/>
    <row r="4" s="117" customFormat="1" ht="15"/>
    <row r="5" s="117" customFormat="1" ht="15"/>
    <row r="6" s="117" customFormat="1" ht="15"/>
    <row r="7" s="117" customFormat="1" ht="15"/>
    <row r="8" spans="1:9" s="117" customFormat="1" ht="19.5" customHeight="1">
      <c r="A8" s="270" t="s">
        <v>349</v>
      </c>
      <c r="B8" s="270"/>
      <c r="C8" s="270"/>
      <c r="D8" s="270"/>
      <c r="E8" s="270"/>
      <c r="F8" s="270"/>
      <c r="G8" s="270"/>
      <c r="H8" s="270"/>
      <c r="I8" s="270"/>
    </row>
    <row r="9" spans="1:9" s="117" customFormat="1" ht="19.5" customHeight="1">
      <c r="A9" s="270" t="s">
        <v>350</v>
      </c>
      <c r="B9" s="270"/>
      <c r="C9" s="270"/>
      <c r="D9" s="270"/>
      <c r="E9" s="270"/>
      <c r="F9" s="270"/>
      <c r="G9" s="270"/>
      <c r="H9" s="270"/>
      <c r="I9" s="270"/>
    </row>
    <row r="10" spans="1:9" s="117" customFormat="1" ht="19.5" customHeight="1">
      <c r="A10" s="270" t="s">
        <v>387</v>
      </c>
      <c r="B10" s="270"/>
      <c r="C10" s="270"/>
      <c r="D10" s="270"/>
      <c r="E10" s="270"/>
      <c r="F10" s="270"/>
      <c r="G10" s="270"/>
      <c r="H10" s="270"/>
      <c r="I10" s="270"/>
    </row>
    <row r="11" s="117" customFormat="1" ht="15"/>
    <row r="12" spans="1:8" s="118" customFormat="1" ht="34.5" customHeight="1">
      <c r="A12" s="268" t="s">
        <v>351</v>
      </c>
      <c r="B12" s="268"/>
      <c r="C12" s="268"/>
      <c r="D12" s="268"/>
      <c r="E12" s="268"/>
      <c r="F12" s="268"/>
      <c r="G12" s="268"/>
      <c r="H12" s="268"/>
    </row>
    <row r="13" spans="1:8" s="118" customFormat="1" ht="30.75" customHeight="1">
      <c r="A13" s="268" t="s">
        <v>352</v>
      </c>
      <c r="B13" s="268"/>
      <c r="C13" s="268"/>
      <c r="D13" s="268"/>
      <c r="E13" s="268"/>
      <c r="F13" s="268"/>
      <c r="G13" s="268"/>
      <c r="H13" s="268"/>
    </row>
    <row r="14" spans="1:10" s="118" customFormat="1" ht="29.25" customHeight="1">
      <c r="A14" s="269" t="s">
        <v>353</v>
      </c>
      <c r="B14" s="269"/>
      <c r="C14" s="269"/>
      <c r="D14" s="269"/>
      <c r="E14" s="269"/>
      <c r="F14" s="269"/>
      <c r="G14" s="269"/>
      <c r="H14" s="269"/>
      <c r="I14" s="119"/>
      <c r="J14" s="119"/>
    </row>
    <row r="15" s="118" customFormat="1" ht="14.25">
      <c r="A15" s="120" t="s">
        <v>354</v>
      </c>
    </row>
    <row r="16" spans="1:8" s="118" customFormat="1" ht="34.5" customHeight="1">
      <c r="A16" s="269" t="s">
        <v>392</v>
      </c>
      <c r="B16" s="269"/>
      <c r="C16" s="269"/>
      <c r="D16" s="269"/>
      <c r="E16" s="269"/>
      <c r="F16" s="269"/>
      <c r="G16" s="269"/>
      <c r="H16" s="269"/>
    </row>
    <row r="17" spans="1:8" s="118" customFormat="1" ht="34.5" customHeight="1">
      <c r="A17" s="267" t="s">
        <v>393</v>
      </c>
      <c r="B17" s="267"/>
      <c r="C17" s="267"/>
      <c r="D17" s="267"/>
      <c r="E17" s="267"/>
      <c r="F17" s="267"/>
      <c r="G17" s="267"/>
      <c r="H17" s="267"/>
    </row>
    <row r="18" spans="1:8" s="118" customFormat="1" ht="34.5" customHeight="1">
      <c r="A18" s="267" t="s">
        <v>394</v>
      </c>
      <c r="B18" s="267"/>
      <c r="C18" s="267"/>
      <c r="D18" s="267"/>
      <c r="E18" s="267"/>
      <c r="F18" s="267"/>
      <c r="G18" s="267"/>
      <c r="H18" s="267"/>
    </row>
    <row r="19" s="118" customFormat="1" ht="8.25" customHeight="1">
      <c r="A19" s="120"/>
    </row>
    <row r="20" s="118" customFormat="1" ht="8.25" customHeight="1">
      <c r="A20" s="120"/>
    </row>
    <row r="21" s="117" customFormat="1" ht="15">
      <c r="A21" s="121" t="s">
        <v>355</v>
      </c>
    </row>
    <row r="22" s="117" customFormat="1" ht="15">
      <c r="A22" s="120" t="s">
        <v>356</v>
      </c>
    </row>
    <row r="23" s="117" customFormat="1" ht="15">
      <c r="A23" s="122" t="s">
        <v>357</v>
      </c>
    </row>
    <row r="24" spans="1:8" s="117" customFormat="1" ht="31.5" customHeight="1">
      <c r="A24" s="268" t="s">
        <v>358</v>
      </c>
      <c r="B24" s="268"/>
      <c r="C24" s="268"/>
      <c r="D24" s="268"/>
      <c r="E24" s="268"/>
      <c r="F24" s="268"/>
      <c r="G24" s="268"/>
      <c r="H24" s="268"/>
    </row>
    <row r="25" spans="1:5" s="118" customFormat="1" ht="14.25">
      <c r="A25" s="271" t="s">
        <v>359</v>
      </c>
      <c r="B25" s="271"/>
      <c r="C25" s="271"/>
      <c r="D25" s="271"/>
      <c r="E25" s="271"/>
    </row>
    <row r="26" s="117" customFormat="1" ht="15">
      <c r="A26" s="122" t="s">
        <v>360</v>
      </c>
    </row>
    <row r="27" spans="1:8" s="117" customFormat="1" ht="33" customHeight="1">
      <c r="A27" s="268" t="s">
        <v>361</v>
      </c>
      <c r="B27" s="268"/>
      <c r="C27" s="268"/>
      <c r="D27" s="268"/>
      <c r="E27" s="268"/>
      <c r="F27" s="268"/>
      <c r="G27" s="268"/>
      <c r="H27" s="268"/>
    </row>
    <row r="28" s="117" customFormat="1" ht="15">
      <c r="A28" s="122" t="s">
        <v>362</v>
      </c>
    </row>
    <row r="29" spans="1:8" s="117" customFormat="1" ht="32.25" customHeight="1">
      <c r="A29" s="268" t="s">
        <v>363</v>
      </c>
      <c r="B29" s="268"/>
      <c r="C29" s="268"/>
      <c r="D29" s="268"/>
      <c r="E29" s="268"/>
      <c r="F29" s="268"/>
      <c r="G29" s="268"/>
      <c r="H29" s="268"/>
    </row>
    <row r="30" s="117" customFormat="1" ht="15">
      <c r="A30" s="118"/>
    </row>
    <row r="31" s="117" customFormat="1" ht="15">
      <c r="A31" s="121" t="s">
        <v>364</v>
      </c>
    </row>
    <row r="32" s="117" customFormat="1" ht="15">
      <c r="A32" s="120" t="s">
        <v>365</v>
      </c>
    </row>
    <row r="33" s="117" customFormat="1" ht="15">
      <c r="A33" s="122" t="s">
        <v>366</v>
      </c>
    </row>
    <row r="34" spans="1:8" s="117" customFormat="1" ht="27.75" customHeight="1">
      <c r="A34" s="268" t="s">
        <v>358</v>
      </c>
      <c r="B34" s="268"/>
      <c r="C34" s="268"/>
      <c r="D34" s="268"/>
      <c r="E34" s="268"/>
      <c r="F34" s="268"/>
      <c r="G34" s="268"/>
      <c r="H34" s="268"/>
    </row>
    <row r="35" s="117" customFormat="1" ht="15">
      <c r="A35" s="118"/>
    </row>
    <row r="36" s="117" customFormat="1" ht="15">
      <c r="A36" s="121" t="s">
        <v>129</v>
      </c>
    </row>
    <row r="37" s="117" customFormat="1" ht="15">
      <c r="A37" s="120" t="s">
        <v>367</v>
      </c>
    </row>
    <row r="38" s="117" customFormat="1" ht="15">
      <c r="A38" s="120" t="s">
        <v>368</v>
      </c>
    </row>
    <row r="39" s="117" customFormat="1" ht="15">
      <c r="A39" s="123" t="s">
        <v>369</v>
      </c>
    </row>
    <row r="40" s="117" customFormat="1" ht="15">
      <c r="A40" s="123" t="s">
        <v>370</v>
      </c>
    </row>
    <row r="41" s="117" customFormat="1" ht="15">
      <c r="A41" s="123" t="s">
        <v>371</v>
      </c>
    </row>
    <row r="42" s="117" customFormat="1" ht="15">
      <c r="A42" s="120"/>
    </row>
    <row r="43" s="117" customFormat="1" ht="15">
      <c r="A43" s="121" t="s">
        <v>131</v>
      </c>
    </row>
    <row r="44" s="117" customFormat="1" ht="15">
      <c r="A44" s="120" t="s">
        <v>372</v>
      </c>
    </row>
    <row r="45" s="117" customFormat="1" ht="15">
      <c r="A45" s="123" t="s">
        <v>373</v>
      </c>
    </row>
    <row r="46" s="117" customFormat="1" ht="15">
      <c r="A46" s="123" t="s">
        <v>374</v>
      </c>
    </row>
    <row r="47" s="117" customFormat="1" ht="15">
      <c r="A47" s="123" t="s">
        <v>375</v>
      </c>
    </row>
    <row r="48" s="117" customFormat="1" ht="15">
      <c r="B48" s="118" t="s">
        <v>376</v>
      </c>
    </row>
    <row r="49" spans="2:8" s="117" customFormat="1" ht="35.25" customHeight="1">
      <c r="B49" s="268" t="s">
        <v>377</v>
      </c>
      <c r="C49" s="268"/>
      <c r="D49" s="268"/>
      <c r="E49" s="268"/>
      <c r="F49" s="268"/>
      <c r="G49" s="268"/>
      <c r="H49" s="268"/>
    </row>
    <row r="50" spans="2:8" s="117" customFormat="1" ht="30.75" customHeight="1">
      <c r="B50" s="268" t="s">
        <v>378</v>
      </c>
      <c r="C50" s="268"/>
      <c r="D50" s="268"/>
      <c r="E50" s="268"/>
      <c r="F50" s="268"/>
      <c r="G50" s="268"/>
      <c r="H50" s="268"/>
    </row>
    <row r="51" s="117" customFormat="1" ht="15">
      <c r="B51" s="118" t="s">
        <v>379</v>
      </c>
    </row>
    <row r="52" s="117" customFormat="1" ht="15">
      <c r="B52" s="118"/>
    </row>
    <row r="53" spans="1:2" s="117" customFormat="1" ht="15">
      <c r="A53" s="121" t="s">
        <v>380</v>
      </c>
      <c r="B53" s="118"/>
    </row>
    <row r="54" spans="1:2" s="117" customFormat="1" ht="15">
      <c r="A54" s="121"/>
      <c r="B54" s="118"/>
    </row>
    <row r="55" s="117" customFormat="1" ht="15">
      <c r="A55" s="121" t="s">
        <v>381</v>
      </c>
    </row>
    <row r="56" s="117" customFormat="1" ht="15">
      <c r="A56" s="120" t="s">
        <v>382</v>
      </c>
    </row>
    <row r="57" spans="1:8" s="117" customFormat="1" ht="32.25" customHeight="1">
      <c r="A57" s="269" t="s">
        <v>383</v>
      </c>
      <c r="B57" s="269"/>
      <c r="C57" s="269"/>
      <c r="D57" s="269"/>
      <c r="E57" s="269"/>
      <c r="F57" s="269"/>
      <c r="G57" s="269"/>
      <c r="H57" s="269"/>
    </row>
    <row r="58" s="117" customFormat="1" ht="15">
      <c r="A58" s="120"/>
    </row>
    <row r="59" s="117" customFormat="1" ht="15">
      <c r="A59" s="121" t="s">
        <v>384</v>
      </c>
    </row>
    <row r="60" s="117" customFormat="1" ht="15">
      <c r="A60" s="120"/>
    </row>
    <row r="61" s="117" customFormat="1" ht="15">
      <c r="A61" s="121" t="s">
        <v>385</v>
      </c>
    </row>
    <row r="62" s="117" customFormat="1" ht="15"/>
    <row r="63" s="117" customFormat="1" ht="15">
      <c r="A63" s="145" t="s">
        <v>395</v>
      </c>
    </row>
    <row r="64" spans="1:2" s="117" customFormat="1" ht="15">
      <c r="A64" s="124"/>
      <c r="B64" s="146" t="s">
        <v>396</v>
      </c>
    </row>
    <row r="65" s="117" customFormat="1" ht="15"/>
    <row r="66" s="117" customFormat="1" ht="15"/>
    <row r="67" s="117" customFormat="1" ht="15"/>
    <row r="68" s="117" customFormat="1" ht="15"/>
    <row r="69" s="117" customFormat="1" ht="15"/>
    <row r="70" s="117" customFormat="1" ht="15"/>
    <row r="71" s="117" customFormat="1" ht="15"/>
    <row r="72" s="117" customFormat="1" ht="15"/>
    <row r="73" s="117" customFormat="1" ht="15"/>
    <row r="74" s="117" customFormat="1" ht="15"/>
    <row r="75" s="117" customFormat="1" ht="15"/>
    <row r="76" s="117" customFormat="1" ht="15"/>
    <row r="77" s="117" customFormat="1" ht="15"/>
    <row r="78" s="117" customFormat="1" ht="15"/>
    <row r="79" s="117" customFormat="1" ht="15"/>
    <row r="80" s="117" customFormat="1" ht="15"/>
    <row r="81" s="117" customFormat="1" ht="15"/>
    <row r="82" s="117" customFormat="1" ht="15"/>
    <row r="83" s="117" customFormat="1" ht="15"/>
    <row r="84" s="117" customFormat="1" ht="15"/>
    <row r="85" s="117" customFormat="1" ht="15"/>
    <row r="86" s="117" customFormat="1" ht="15"/>
    <row r="87" s="117" customFormat="1" ht="15"/>
    <row r="88" s="117" customFormat="1" ht="15"/>
    <row r="89" s="117" customFormat="1" ht="15"/>
    <row r="90" s="117" customFormat="1" ht="15"/>
    <row r="91" s="117" customFormat="1" ht="15"/>
    <row r="92" s="117" customFormat="1" ht="15"/>
    <row r="93" s="117" customFormat="1" ht="15"/>
    <row r="94" s="117" customFormat="1" ht="15"/>
    <row r="95" s="117" customFormat="1" ht="15"/>
    <row r="96" s="117" customFormat="1" ht="15"/>
    <row r="97" s="117" customFormat="1" ht="15"/>
    <row r="98" s="117" customFormat="1" ht="15"/>
    <row r="99" s="117" customFormat="1" ht="15"/>
    <row r="100" s="117" customFormat="1" ht="15"/>
    <row r="101" s="117" customFormat="1" ht="15"/>
    <row r="102" s="117" customFormat="1" ht="15"/>
    <row r="103" s="117" customFormat="1" ht="15"/>
    <row r="104" s="117" customFormat="1" ht="15"/>
    <row r="105" s="117" customFormat="1" ht="15"/>
    <row r="106" s="117" customFormat="1" ht="15"/>
    <row r="107" s="117" customFormat="1" ht="15"/>
    <row r="108" s="117" customFormat="1" ht="15"/>
    <row r="109" s="117" customFormat="1" ht="15"/>
    <row r="110" s="117" customFormat="1" ht="15"/>
    <row r="111" s="117" customFormat="1" ht="15"/>
    <row r="112" s="117" customFormat="1" ht="15"/>
    <row r="113" s="117" customFormat="1" ht="15"/>
    <row r="114" s="117" customFormat="1" ht="15"/>
    <row r="115" s="117" customFormat="1" ht="15"/>
    <row r="116" s="117" customFormat="1" ht="15"/>
    <row r="117" s="117" customFormat="1" ht="15"/>
    <row r="118" s="117" customFormat="1" ht="15"/>
    <row r="119" s="117" customFormat="1" ht="15"/>
    <row r="120" s="117" customFormat="1" ht="15"/>
    <row r="121" s="117" customFormat="1" ht="15"/>
    <row r="122" s="117" customFormat="1" ht="15"/>
    <row r="123" s="117" customFormat="1" ht="15"/>
    <row r="124" s="117" customFormat="1" ht="15"/>
    <row r="125" s="117" customFormat="1" ht="15"/>
    <row r="126" s="117" customFormat="1" ht="15"/>
    <row r="127" s="117" customFormat="1" ht="15"/>
    <row r="128" s="117" customFormat="1" ht="15"/>
    <row r="129" s="117" customFormat="1" ht="15"/>
    <row r="130" s="117" customFormat="1" ht="15"/>
    <row r="131" s="117" customFormat="1" ht="15"/>
    <row r="132" s="117" customFormat="1" ht="15"/>
    <row r="133" s="117" customFormat="1" ht="15"/>
    <row r="134" s="117" customFormat="1" ht="15"/>
    <row r="135" s="117" customFormat="1" ht="15"/>
    <row r="136" s="117" customFormat="1" ht="15"/>
    <row r="137" s="117" customFormat="1" ht="15"/>
    <row r="138" s="117" customFormat="1" ht="15"/>
    <row r="139" s="117" customFormat="1" ht="15"/>
    <row r="140" s="117" customFormat="1" ht="15"/>
    <row r="141" s="117" customFormat="1" ht="15"/>
    <row r="142" s="117" customFormat="1" ht="15"/>
    <row r="143" s="117" customFormat="1" ht="15"/>
    <row r="144" s="117" customFormat="1" ht="15"/>
    <row r="145" s="117" customFormat="1" ht="15"/>
    <row r="146" s="117" customFormat="1" ht="15"/>
    <row r="147" s="117" customFormat="1" ht="15"/>
    <row r="148" s="117" customFormat="1" ht="15"/>
    <row r="149" s="117" customFormat="1" ht="15"/>
    <row r="150" s="117" customFormat="1" ht="15"/>
    <row r="151" s="117" customFormat="1" ht="15"/>
    <row r="152" s="117" customFormat="1" ht="15"/>
    <row r="153" s="117" customFormat="1" ht="15"/>
    <row r="154" s="117" customFormat="1" ht="15"/>
    <row r="155" s="117" customFormat="1" ht="15"/>
    <row r="156" s="117" customFormat="1" ht="15"/>
    <row r="157" s="117" customFormat="1" ht="15"/>
    <row r="158" s="117" customFormat="1" ht="15"/>
    <row r="159" s="117" customFormat="1" ht="15"/>
    <row r="160" s="117" customFormat="1" ht="15"/>
    <row r="161" s="117" customFormat="1" ht="15"/>
    <row r="162" s="117" customFormat="1" ht="15"/>
    <row r="163" s="117" customFormat="1" ht="15"/>
    <row r="164" s="117" customFormat="1" ht="15"/>
    <row r="165" s="117" customFormat="1" ht="15"/>
    <row r="166" s="117" customFormat="1" ht="15"/>
    <row r="167" s="117" customFormat="1" ht="15"/>
    <row r="168" s="117" customFormat="1" ht="15"/>
    <row r="169" s="117" customFormat="1" ht="15"/>
    <row r="170" s="117" customFormat="1" ht="15"/>
    <row r="171" s="117" customFormat="1" ht="15"/>
    <row r="172" s="117" customFormat="1" ht="15"/>
    <row r="173" s="117" customFormat="1" ht="15"/>
    <row r="174" s="117" customFormat="1" ht="15"/>
    <row r="175" s="117" customFormat="1" ht="15"/>
    <row r="176" s="117" customFormat="1" ht="15"/>
    <row r="177" s="117" customFormat="1" ht="15"/>
    <row r="178" s="117" customFormat="1" ht="15"/>
    <row r="179" s="117" customFormat="1" ht="15"/>
    <row r="180" s="117" customFormat="1" ht="15"/>
    <row r="181" s="117" customFormat="1" ht="15"/>
    <row r="182" s="117" customFormat="1" ht="15"/>
    <row r="183" s="117" customFormat="1" ht="15"/>
    <row r="184" s="117" customFormat="1" ht="15"/>
    <row r="185" s="117" customFormat="1" ht="15"/>
    <row r="186" s="117" customFormat="1" ht="15"/>
    <row r="187" s="117" customFormat="1" ht="15"/>
    <row r="188" s="117" customFormat="1" ht="15"/>
    <row r="189" s="117" customFormat="1" ht="15"/>
    <row r="190" s="117" customFormat="1" ht="15"/>
    <row r="191" s="117" customFormat="1" ht="15"/>
    <row r="192" s="117" customFormat="1" ht="15"/>
    <row r="193" s="117" customFormat="1" ht="15"/>
    <row r="194" s="117" customFormat="1" ht="15"/>
    <row r="195" s="117" customFormat="1" ht="15"/>
    <row r="196" s="117" customFormat="1" ht="15"/>
    <row r="197" s="117" customFormat="1" ht="15"/>
    <row r="198" s="117" customFormat="1" ht="15"/>
    <row r="199" s="117" customFormat="1" ht="15"/>
    <row r="200" s="117" customFormat="1" ht="15"/>
    <row r="201" s="117" customFormat="1" ht="15"/>
    <row r="202" s="117" customFormat="1" ht="15"/>
    <row r="203" s="117" customFormat="1" ht="15"/>
    <row r="204" s="117" customFormat="1" ht="15"/>
    <row r="205" s="117" customFormat="1" ht="15"/>
    <row r="206" s="117" customFormat="1" ht="15"/>
    <row r="207" s="117" customFormat="1" ht="15"/>
    <row r="208" s="117" customFormat="1" ht="15"/>
    <row r="209" s="117" customFormat="1" ht="15"/>
    <row r="210" s="117" customFormat="1" ht="15"/>
    <row r="211" s="117" customFormat="1" ht="15"/>
    <row r="212" s="117" customFormat="1" ht="15"/>
    <row r="213" s="117" customFormat="1" ht="15"/>
    <row r="214" s="117" customFormat="1" ht="15"/>
    <row r="215" s="117" customFormat="1" ht="15"/>
    <row r="216" s="117" customFormat="1" ht="15"/>
    <row r="217" s="117" customFormat="1" ht="15"/>
    <row r="218" s="117" customFormat="1" ht="15"/>
    <row r="219" s="117" customFormat="1" ht="15"/>
    <row r="220" s="117" customFormat="1" ht="15"/>
    <row r="221" s="117" customFormat="1" ht="15"/>
    <row r="222" s="117" customFormat="1" ht="15"/>
    <row r="223" s="117" customFormat="1" ht="15"/>
    <row r="224" s="117" customFormat="1" ht="15"/>
    <row r="225" s="117" customFormat="1" ht="15"/>
    <row r="226" s="117" customFormat="1" ht="15"/>
    <row r="227" s="117" customFormat="1" ht="15"/>
    <row r="228" s="117" customFormat="1" ht="15"/>
    <row r="229" s="117" customFormat="1" ht="15"/>
    <row r="230" s="117" customFormat="1" ht="15"/>
    <row r="231" s="117" customFormat="1" ht="15"/>
    <row r="232" s="117" customFormat="1" ht="15"/>
    <row r="233" s="117" customFormat="1" ht="15"/>
    <row r="234" s="117" customFormat="1" ht="15"/>
    <row r="235" s="117" customFormat="1" ht="15"/>
    <row r="236" s="117" customFormat="1" ht="15"/>
    <row r="237" s="117" customFormat="1" ht="15"/>
    <row r="238" s="117" customFormat="1" ht="15"/>
    <row r="239" s="117" customFormat="1" ht="15"/>
    <row r="240" s="117" customFormat="1" ht="15"/>
    <row r="241" s="117" customFormat="1" ht="15"/>
    <row r="242" s="117" customFormat="1" ht="15"/>
    <row r="243" s="117" customFormat="1" ht="15"/>
    <row r="244" s="117" customFormat="1" ht="15"/>
    <row r="245" s="117" customFormat="1" ht="15"/>
    <row r="246" s="117" customFormat="1" ht="15"/>
    <row r="247" s="117" customFormat="1" ht="15"/>
    <row r="248" s="117" customFormat="1" ht="15"/>
    <row r="249" s="117" customFormat="1" ht="15"/>
    <row r="250" s="117" customFormat="1" ht="15"/>
    <row r="251" s="117" customFormat="1" ht="15"/>
    <row r="252" s="117" customFormat="1" ht="15"/>
    <row r="253" s="117" customFormat="1" ht="15"/>
    <row r="254" s="117" customFormat="1" ht="15"/>
    <row r="255" s="117" customFormat="1" ht="15"/>
    <row r="256" s="117" customFormat="1" ht="15"/>
    <row r="257" s="117" customFormat="1" ht="15"/>
    <row r="258" s="117" customFormat="1" ht="15"/>
    <row r="259" s="117" customFormat="1" ht="15"/>
    <row r="260" s="117" customFormat="1" ht="15"/>
    <row r="261" s="117" customFormat="1" ht="15"/>
    <row r="262" s="117" customFormat="1" ht="15"/>
    <row r="263" s="117" customFormat="1" ht="15"/>
    <row r="264" s="117" customFormat="1" ht="15"/>
    <row r="265" s="117" customFormat="1" ht="15"/>
    <row r="266" s="117" customFormat="1" ht="15"/>
    <row r="267" s="117" customFormat="1" ht="15"/>
    <row r="268" s="117" customFormat="1" ht="15"/>
    <row r="269" s="117" customFormat="1" ht="15"/>
    <row r="270" s="117" customFormat="1" ht="15"/>
    <row r="271" s="117" customFormat="1" ht="15"/>
    <row r="272" s="117" customFormat="1" ht="15"/>
    <row r="273" s="117" customFormat="1" ht="15"/>
  </sheetData>
  <sheetProtection password="CF18" sheet="1" objects="1" scenarios="1" selectLockedCells="1"/>
  <mergeCells count="17">
    <mergeCell ref="A18:H18"/>
    <mergeCell ref="B49:H49"/>
    <mergeCell ref="B50:H50"/>
    <mergeCell ref="A57:H57"/>
    <mergeCell ref="A16:H16"/>
    <mergeCell ref="A24:H24"/>
    <mergeCell ref="A25:E25"/>
    <mergeCell ref="A27:H27"/>
    <mergeCell ref="A29:H29"/>
    <mergeCell ref="A34:H34"/>
    <mergeCell ref="A17:H17"/>
    <mergeCell ref="A13:H13"/>
    <mergeCell ref="A14:H14"/>
    <mergeCell ref="A8:I8"/>
    <mergeCell ref="A9:I9"/>
    <mergeCell ref="A10:I10"/>
    <mergeCell ref="A12:H12"/>
  </mergeCells>
  <hyperlinks>
    <hyperlink ref="A25" r:id="rId1" display="Note d'informations pour la demande de subvention"/>
    <hyperlink ref="A25:E25" r:id="rId2" display="Note d'informations sur le numéro SIRET"/>
  </hyperlink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1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IV348"/>
  <sheetViews>
    <sheetView showGridLines="0" tabSelected="1" zoomScaleSheetLayoutView="100" zoomScalePageLayoutView="0" workbookViewId="0" topLeftCell="A1">
      <selection activeCell="F6" sqref="F6:J6"/>
    </sheetView>
  </sheetViews>
  <sheetFormatPr defaultColWidth="11.421875" defaultRowHeight="12.75"/>
  <cols>
    <col min="1" max="1" width="0.5625" style="43" customWidth="1"/>
    <col min="2" max="2" width="10.00390625" style="43" customWidth="1"/>
    <col min="3" max="10" width="10.00390625" style="1" customWidth="1"/>
    <col min="11" max="11" width="10.00390625" style="43" customWidth="1"/>
    <col min="12" max="12" width="0.5625" style="43" customWidth="1"/>
    <col min="13" max="14" width="15.7109375" style="43" customWidth="1"/>
    <col min="15" max="15" width="11.421875" style="43" customWidth="1"/>
    <col min="16" max="16384" width="11.421875" style="1" customWidth="1"/>
  </cols>
  <sheetData>
    <row r="1" spans="3:16" ht="96.75" customHeight="1">
      <c r="C1" s="43"/>
      <c r="D1" s="43"/>
      <c r="E1" s="43"/>
      <c r="F1" s="338" t="s">
        <v>508</v>
      </c>
      <c r="G1" s="338"/>
      <c r="I1" s="338" t="s">
        <v>408</v>
      </c>
      <c r="J1" s="338"/>
      <c r="K1" s="338"/>
      <c r="P1" s="43"/>
    </row>
    <row r="2" spans="2:11" ht="19.5">
      <c r="B2" s="4"/>
      <c r="C2" s="133" t="s">
        <v>478</v>
      </c>
      <c r="D2" s="43"/>
      <c r="E2" s="4"/>
      <c r="G2" s="44"/>
      <c r="H2" s="4"/>
      <c r="I2" s="4"/>
      <c r="J2" s="4"/>
      <c r="K2" s="4"/>
    </row>
    <row r="3" spans="2:11" ht="19.5">
      <c r="B3" s="4"/>
      <c r="C3" s="133" t="s">
        <v>406</v>
      </c>
      <c r="D3" s="43"/>
      <c r="E3" s="4"/>
      <c r="F3" s="4"/>
      <c r="G3" s="4"/>
      <c r="H3" s="4"/>
      <c r="I3" s="4"/>
      <c r="J3" s="4"/>
      <c r="K3" s="4"/>
    </row>
    <row r="4" spans="2:11" ht="19.5">
      <c r="B4" s="4"/>
      <c r="C4" s="133" t="s">
        <v>54</v>
      </c>
      <c r="D4" s="43"/>
      <c r="E4" s="4"/>
      <c r="F4" s="4"/>
      <c r="G4" s="4"/>
      <c r="H4" s="4"/>
      <c r="I4" s="4"/>
      <c r="J4" s="4"/>
      <c r="K4" s="4"/>
    </row>
    <row r="5" spans="2:11" ht="19.5">
      <c r="B5" s="4"/>
      <c r="C5" s="45"/>
      <c r="D5" s="43"/>
      <c r="E5" s="4"/>
      <c r="F5" s="4"/>
      <c r="G5" s="4"/>
      <c r="H5" s="4"/>
      <c r="I5" s="4"/>
      <c r="J5" s="4"/>
      <c r="K5" s="4"/>
    </row>
    <row r="6" spans="2:17" ht="15" customHeight="1">
      <c r="B6" s="484" t="s">
        <v>102</v>
      </c>
      <c r="C6" s="484"/>
      <c r="D6" s="484"/>
      <c r="E6" s="484"/>
      <c r="F6" s="443"/>
      <c r="G6" s="443"/>
      <c r="H6" s="443"/>
      <c r="I6" s="443"/>
      <c r="J6" s="443"/>
      <c r="K6" s="4"/>
      <c r="L6" s="4"/>
      <c r="M6" s="4"/>
      <c r="P6" s="43"/>
      <c r="Q6" s="43"/>
    </row>
    <row r="7" spans="2:17" ht="2.25" customHeight="1">
      <c r="B7" s="414"/>
      <c r="C7" s="414"/>
      <c r="D7" s="414"/>
      <c r="E7" s="414"/>
      <c r="F7" s="46"/>
      <c r="G7" s="46"/>
      <c r="H7" s="46"/>
      <c r="I7" s="4"/>
      <c r="J7" s="4"/>
      <c r="K7" s="4"/>
      <c r="L7" s="4"/>
      <c r="M7" s="4"/>
      <c r="P7" s="43"/>
      <c r="Q7" s="43"/>
    </row>
    <row r="8" spans="2:17" ht="15">
      <c r="B8" s="442" t="s">
        <v>101</v>
      </c>
      <c r="C8" s="442"/>
      <c r="D8" s="442"/>
      <c r="E8" s="442"/>
      <c r="F8" s="443"/>
      <c r="G8" s="443"/>
      <c r="H8" s="443"/>
      <c r="I8" s="443"/>
      <c r="J8" s="443"/>
      <c r="K8" s="4"/>
      <c r="L8" s="4"/>
      <c r="M8" s="4"/>
      <c r="P8" s="43"/>
      <c r="Q8" s="43"/>
    </row>
    <row r="9" spans="2:17" ht="3" customHeight="1">
      <c r="B9" s="442"/>
      <c r="C9" s="442"/>
      <c r="D9" s="442"/>
      <c r="E9" s="442"/>
      <c r="F9" s="46"/>
      <c r="G9" s="46"/>
      <c r="H9" s="46"/>
      <c r="I9" s="4"/>
      <c r="J9" s="4"/>
      <c r="K9" s="4"/>
      <c r="L9" s="4"/>
      <c r="M9" s="4"/>
      <c r="P9" s="43"/>
      <c r="Q9" s="43"/>
    </row>
    <row r="10" spans="2:17" ht="15">
      <c r="B10" s="442" t="s">
        <v>111</v>
      </c>
      <c r="C10" s="442"/>
      <c r="D10" s="442"/>
      <c r="E10" s="442"/>
      <c r="F10" s="443"/>
      <c r="G10" s="443"/>
      <c r="H10" s="443"/>
      <c r="I10" s="443"/>
      <c r="J10" s="443"/>
      <c r="K10" s="4"/>
      <c r="L10" s="4"/>
      <c r="M10" s="4"/>
      <c r="P10" s="43"/>
      <c r="Q10" s="43"/>
    </row>
    <row r="11" spans="2:17" ht="3" customHeight="1">
      <c r="B11" s="442"/>
      <c r="C11" s="442"/>
      <c r="D11" s="442"/>
      <c r="E11" s="442"/>
      <c r="F11" s="46"/>
      <c r="G11" s="46"/>
      <c r="H11" s="46"/>
      <c r="I11" s="4"/>
      <c r="J11" s="4"/>
      <c r="K11" s="4"/>
      <c r="L11" s="4"/>
      <c r="M11" s="4"/>
      <c r="P11" s="43"/>
      <c r="Q11" s="43"/>
    </row>
    <row r="12" spans="2:17" ht="15">
      <c r="B12" s="172" t="s">
        <v>411</v>
      </c>
      <c r="C12" s="172"/>
      <c r="D12" s="172"/>
      <c r="E12" s="172"/>
      <c r="G12" s="208"/>
      <c r="H12" s="4" t="s">
        <v>184</v>
      </c>
      <c r="I12" s="4"/>
      <c r="J12" s="4"/>
      <c r="K12" s="4"/>
      <c r="L12" s="4"/>
      <c r="M12" s="4"/>
      <c r="P12" s="43"/>
      <c r="Q12" s="43"/>
    </row>
    <row r="13" spans="2:11" ht="30" customHeight="1">
      <c r="B13" s="480" t="s">
        <v>112</v>
      </c>
      <c r="C13" s="480"/>
      <c r="D13" s="480"/>
      <c r="E13" s="480"/>
      <c r="F13" s="480"/>
      <c r="G13" s="480"/>
      <c r="H13" s="480"/>
      <c r="I13" s="480"/>
      <c r="J13" s="480"/>
      <c r="K13" s="4"/>
    </row>
    <row r="14" spans="2:11" ht="20.25" thickBot="1">
      <c r="B14" s="4"/>
      <c r="C14" s="45"/>
      <c r="D14" s="43"/>
      <c r="E14" s="4"/>
      <c r="F14" s="4"/>
      <c r="G14" s="4"/>
      <c r="H14" s="4"/>
      <c r="I14" s="4"/>
      <c r="J14" s="4"/>
      <c r="K14" s="4"/>
    </row>
    <row r="15" spans="2:11" ht="138.75" customHeight="1" thickBot="1">
      <c r="B15" s="444" t="s">
        <v>410</v>
      </c>
      <c r="C15" s="445"/>
      <c r="D15" s="445"/>
      <c r="E15" s="445"/>
      <c r="F15" s="445"/>
      <c r="G15" s="445"/>
      <c r="H15" s="445"/>
      <c r="I15" s="445"/>
      <c r="J15" s="445"/>
      <c r="K15" s="446"/>
    </row>
    <row r="16" spans="3:10" ht="35.25" customHeight="1">
      <c r="C16" s="43"/>
      <c r="D16" s="43"/>
      <c r="E16" s="43"/>
      <c r="F16" s="43"/>
      <c r="G16" s="43"/>
      <c r="H16" s="43"/>
      <c r="I16" s="43"/>
      <c r="J16" s="43"/>
    </row>
    <row r="17" spans="2:11" ht="20.25" customHeight="1" thickBot="1">
      <c r="B17" s="6"/>
      <c r="C17" s="6"/>
      <c r="D17" s="6"/>
      <c r="E17" s="6"/>
      <c r="F17" s="6"/>
      <c r="G17" s="6"/>
      <c r="H17" s="6"/>
      <c r="I17" s="6"/>
      <c r="J17" s="6"/>
      <c r="K17" s="4"/>
    </row>
    <row r="18" spans="2:11" ht="23.25" customHeight="1">
      <c r="B18" s="447" t="s">
        <v>55</v>
      </c>
      <c r="C18" s="448"/>
      <c r="D18" s="448"/>
      <c r="E18" s="448"/>
      <c r="F18" s="448"/>
      <c r="G18" s="448"/>
      <c r="H18" s="448"/>
      <c r="I18" s="448"/>
      <c r="J18" s="448"/>
      <c r="K18" s="449"/>
    </row>
    <row r="19" spans="1:11" ht="12.75" customHeight="1">
      <c r="A19" s="1"/>
      <c r="B19" s="489" t="s">
        <v>96</v>
      </c>
      <c r="C19" s="490"/>
      <c r="D19" s="490"/>
      <c r="E19" s="443"/>
      <c r="F19" s="443"/>
      <c r="G19" s="443"/>
      <c r="H19" s="443"/>
      <c r="I19" s="443"/>
      <c r="J19" s="443"/>
      <c r="K19" s="443"/>
    </row>
    <row r="20" spans="1:11" ht="3" customHeight="1">
      <c r="A20" s="1"/>
      <c r="B20" s="39"/>
      <c r="C20" s="25"/>
      <c r="D20" s="25"/>
      <c r="E20" s="25"/>
      <c r="F20" s="25"/>
      <c r="G20" s="25"/>
      <c r="H20" s="13"/>
      <c r="I20" s="13"/>
      <c r="J20" s="13"/>
      <c r="K20" s="47"/>
    </row>
    <row r="21" spans="2:15" ht="12.75">
      <c r="B21" s="450" t="s">
        <v>97</v>
      </c>
      <c r="C21" s="451"/>
      <c r="D21" s="451"/>
      <c r="E21" s="451"/>
      <c r="F21" s="451"/>
      <c r="G21" s="451"/>
      <c r="H21" s="443"/>
      <c r="I21" s="443"/>
      <c r="J21" s="443"/>
      <c r="K21" s="443"/>
      <c r="O21" s="1"/>
    </row>
    <row r="22" spans="1:11" ht="57" customHeight="1">
      <c r="A22" s="1"/>
      <c r="B22" s="486" t="s">
        <v>185</v>
      </c>
      <c r="C22" s="487"/>
      <c r="D22" s="487"/>
      <c r="E22" s="487"/>
      <c r="F22" s="487"/>
      <c r="G22" s="487"/>
      <c r="H22" s="487"/>
      <c r="I22" s="487"/>
      <c r="J22" s="487"/>
      <c r="K22" s="488"/>
    </row>
    <row r="23" spans="2:11" ht="18" customHeight="1">
      <c r="B23" s="40" t="s">
        <v>100</v>
      </c>
      <c r="C23" s="209"/>
      <c r="D23" s="38" t="s">
        <v>99</v>
      </c>
      <c r="E23" s="548"/>
      <c r="F23" s="548"/>
      <c r="G23" s="4"/>
      <c r="H23" s="4"/>
      <c r="I23" s="4"/>
      <c r="J23" s="436"/>
      <c r="K23" s="345"/>
    </row>
    <row r="24" spans="2:11" ht="12.75">
      <c r="B24" s="40"/>
      <c r="C24" s="4"/>
      <c r="D24" s="4"/>
      <c r="E24" s="4"/>
      <c r="F24" s="4"/>
      <c r="G24" s="4"/>
      <c r="H24" s="4"/>
      <c r="I24" s="4"/>
      <c r="J24" s="436"/>
      <c r="K24" s="345"/>
    </row>
    <row r="25" spans="1:11" ht="12.75">
      <c r="A25" s="1"/>
      <c r="B25" s="40" t="s">
        <v>98</v>
      </c>
      <c r="C25" s="4"/>
      <c r="D25" s="4"/>
      <c r="E25" s="4"/>
      <c r="F25" s="4"/>
      <c r="G25" s="4"/>
      <c r="H25" s="4"/>
      <c r="I25" s="4"/>
      <c r="J25" s="436"/>
      <c r="K25" s="345"/>
    </row>
    <row r="26" spans="2:11" ht="12.75" customHeight="1" thickBot="1">
      <c r="B26" s="49"/>
      <c r="C26" s="50"/>
      <c r="D26" s="50"/>
      <c r="E26" s="50"/>
      <c r="F26" s="50"/>
      <c r="G26" s="50"/>
      <c r="H26" s="50"/>
      <c r="I26" s="50"/>
      <c r="J26" s="549"/>
      <c r="K26" s="550"/>
    </row>
    <row r="27" spans="2:11" ht="35.25" customHeight="1">
      <c r="B27" s="414" t="s">
        <v>213</v>
      </c>
      <c r="C27" s="414"/>
      <c r="D27" s="414"/>
      <c r="E27" s="414"/>
      <c r="F27" s="414"/>
      <c r="G27" s="414"/>
      <c r="H27" s="414"/>
      <c r="I27" s="414"/>
      <c r="J27" s="414"/>
      <c r="K27" s="414"/>
    </row>
    <row r="28" spans="2:11" ht="24.75" customHeight="1">
      <c r="B28" s="4"/>
      <c r="C28" s="45"/>
      <c r="D28" s="43"/>
      <c r="E28" s="12"/>
      <c r="F28" s="12"/>
      <c r="G28" s="12"/>
      <c r="H28" s="12"/>
      <c r="I28" s="12"/>
      <c r="J28" s="415" t="s">
        <v>26</v>
      </c>
      <c r="K28" s="416"/>
    </row>
    <row r="29" spans="2:15" ht="20.25" customHeight="1">
      <c r="B29" s="452" t="s">
        <v>56</v>
      </c>
      <c r="C29" s="452"/>
      <c r="D29" s="452"/>
      <c r="E29" s="452"/>
      <c r="F29" s="452"/>
      <c r="G29" s="452"/>
      <c r="H29" s="4"/>
      <c r="I29" s="4"/>
      <c r="J29" s="261" t="s">
        <v>186</v>
      </c>
      <c r="K29" s="262"/>
      <c r="M29" s="1"/>
      <c r="N29" s="1"/>
      <c r="O29" s="1"/>
    </row>
    <row r="30" spans="2:15" ht="12.75">
      <c r="B30" s="4"/>
      <c r="C30" s="4"/>
      <c r="D30" s="4"/>
      <c r="E30" s="4"/>
      <c r="F30" s="4"/>
      <c r="G30" s="4"/>
      <c r="H30" s="4"/>
      <c r="I30" s="4"/>
      <c r="J30" s="261" t="s">
        <v>27</v>
      </c>
      <c r="K30" s="263"/>
      <c r="L30" s="4"/>
      <c r="M30" s="1"/>
      <c r="N30" s="1"/>
      <c r="O30" s="1"/>
    </row>
    <row r="31" spans="2:15" ht="12.75">
      <c r="B31" s="4" t="s">
        <v>109</v>
      </c>
      <c r="C31" s="4"/>
      <c r="D31" s="4"/>
      <c r="E31" s="15"/>
      <c r="F31" s="422"/>
      <c r="G31" s="422"/>
      <c r="H31" s="422"/>
      <c r="I31" s="4"/>
      <c r="J31" s="261" t="s">
        <v>133</v>
      </c>
      <c r="K31" s="263"/>
      <c r="L31" s="4"/>
      <c r="M31" s="137"/>
      <c r="N31" s="1"/>
      <c r="O31" s="1"/>
    </row>
    <row r="32" spans="2:256" s="3" customFormat="1" ht="12.75">
      <c r="B32" s="4" t="s">
        <v>224</v>
      </c>
      <c r="C32" s="2"/>
      <c r="D32" s="2"/>
      <c r="E32" s="15"/>
      <c r="F32" s="419"/>
      <c r="G32" s="419"/>
      <c r="H32" s="419"/>
      <c r="I32" s="4"/>
      <c r="J32" s="261" t="s">
        <v>104</v>
      </c>
      <c r="K32" s="263"/>
      <c r="M32" s="137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15" ht="12.75">
      <c r="B33" s="4" t="s">
        <v>123</v>
      </c>
      <c r="C33" s="4"/>
      <c r="D33" s="4"/>
      <c r="E33" s="15"/>
      <c r="F33" s="420"/>
      <c r="G33" s="420"/>
      <c r="H33" s="420"/>
      <c r="I33" s="4"/>
      <c r="J33" s="261" t="s">
        <v>105</v>
      </c>
      <c r="K33" s="263"/>
      <c r="L33" s="4"/>
      <c r="M33" s="137"/>
      <c r="N33" s="1"/>
      <c r="O33" s="1"/>
    </row>
    <row r="34" spans="2:15" ht="12.75">
      <c r="B34" s="4" t="s">
        <v>239</v>
      </c>
      <c r="C34" s="4"/>
      <c r="D34" s="433"/>
      <c r="E34" s="434"/>
      <c r="F34" s="434"/>
      <c r="G34" s="434"/>
      <c r="H34" s="435"/>
      <c r="I34" s="4"/>
      <c r="J34" s="261" t="s">
        <v>106</v>
      </c>
      <c r="K34" s="263"/>
      <c r="L34" s="4"/>
      <c r="M34" s="1"/>
      <c r="N34" s="1"/>
      <c r="O34" s="1"/>
    </row>
    <row r="35" spans="2:256" s="3" customFormat="1" ht="12.75">
      <c r="B35" s="92" t="s">
        <v>225</v>
      </c>
      <c r="C35" s="93"/>
      <c r="E35" s="5"/>
      <c r="F35" s="421"/>
      <c r="G35" s="421"/>
      <c r="H35" s="421"/>
      <c r="I35" s="4"/>
      <c r="J35" s="261" t="s">
        <v>314</v>
      </c>
      <c r="K35" s="264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3" customFormat="1" ht="12.75">
      <c r="B36" s="92" t="s">
        <v>53</v>
      </c>
      <c r="C36" s="93"/>
      <c r="E36" s="5"/>
      <c r="F36" s="419"/>
      <c r="G36" s="419"/>
      <c r="H36" s="419"/>
      <c r="I36" s="4"/>
      <c r="J36" s="265" t="s">
        <v>106</v>
      </c>
      <c r="K36" s="266"/>
      <c r="M36" s="137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15" ht="13.5" thickBot="1">
      <c r="B37" s="4"/>
      <c r="C37" s="4"/>
      <c r="D37" s="4"/>
      <c r="E37" s="53"/>
      <c r="F37" s="53"/>
      <c r="G37" s="53"/>
      <c r="H37" s="53"/>
      <c r="I37" s="4"/>
      <c r="J37" s="43"/>
      <c r="M37" s="137"/>
      <c r="N37" s="1"/>
      <c r="O37" s="1"/>
    </row>
    <row r="38" spans="2:15" ht="12.75">
      <c r="B38" s="4"/>
      <c r="C38" s="4"/>
      <c r="D38" s="4"/>
      <c r="E38" s="4"/>
      <c r="F38" s="4"/>
      <c r="G38" s="4"/>
      <c r="H38" s="4"/>
      <c r="I38" s="140" t="s">
        <v>388</v>
      </c>
      <c r="J38" s="141"/>
      <c r="K38" s="142"/>
      <c r="L38" s="4"/>
      <c r="M38" s="1"/>
      <c r="N38" s="1"/>
      <c r="O38" s="1"/>
    </row>
    <row r="39" spans="2:15" ht="12.75">
      <c r="B39" s="4"/>
      <c r="C39" s="4"/>
      <c r="D39" s="4"/>
      <c r="E39" s="53"/>
      <c r="F39" s="53"/>
      <c r="G39" s="53"/>
      <c r="H39" s="53"/>
      <c r="I39" s="143" t="str">
        <f>IF(ISBLANK($G$12),"Montant  demandé non saisi","")</f>
        <v>Montant  demandé non saisi</v>
      </c>
      <c r="J39" s="138"/>
      <c r="K39" s="47"/>
      <c r="L39" s="4"/>
      <c r="M39" s="1"/>
      <c r="N39" s="1"/>
      <c r="O39" s="1"/>
    </row>
    <row r="40" spans="2:15" ht="12.75">
      <c r="B40" s="4" t="s">
        <v>389</v>
      </c>
      <c r="C40" s="4"/>
      <c r="D40" s="4"/>
      <c r="E40" s="53"/>
      <c r="F40" s="417"/>
      <c r="G40" s="418"/>
      <c r="I40" s="143" t="str">
        <f>IF(ISBLANK($G$64),"Num dossier CAF non saisi","")</f>
        <v>Num dossier CAF non saisi</v>
      </c>
      <c r="J40" s="138"/>
      <c r="K40" s="47"/>
      <c r="L40" s="4"/>
      <c r="M40" s="1"/>
      <c r="N40" s="1"/>
      <c r="O40" s="1"/>
    </row>
    <row r="41" spans="2:15" ht="12.75">
      <c r="B41" s="4" t="s">
        <v>28</v>
      </c>
      <c r="C41" s="4"/>
      <c r="D41" s="4"/>
      <c r="E41" s="53"/>
      <c r="F41" s="417"/>
      <c r="G41" s="418"/>
      <c r="I41" s="143" t="str">
        <f>IF(ISBLANK($G$65),"SIRET équipement non saisi","")</f>
        <v>SIRET équipement non saisi</v>
      </c>
      <c r="J41" s="138"/>
      <c r="K41" s="47"/>
      <c r="L41" s="4"/>
      <c r="M41" s="1"/>
      <c r="N41" s="1"/>
      <c r="O41" s="1"/>
    </row>
    <row r="42" spans="2:15" ht="12.75">
      <c r="B42" s="4" t="s">
        <v>6</v>
      </c>
      <c r="C42" s="4"/>
      <c r="D42" s="4"/>
      <c r="E42" s="53"/>
      <c r="F42" s="417"/>
      <c r="G42" s="418"/>
      <c r="I42" s="149"/>
      <c r="J42" s="139"/>
      <c r="K42" s="47"/>
      <c r="L42" s="4"/>
      <c r="M42" s="1"/>
      <c r="N42" s="1"/>
      <c r="O42" s="1"/>
    </row>
    <row r="43" spans="2:15" ht="12.75">
      <c r="B43" s="4" t="s">
        <v>226</v>
      </c>
      <c r="C43" s="4"/>
      <c r="D43" s="4"/>
      <c r="E43" s="53"/>
      <c r="F43" s="417"/>
      <c r="G43" s="418"/>
      <c r="I43" s="149" t="str">
        <f>IF(ISBLANK($G$195),"Nombre de salariés non saisi","")</f>
        <v>Nombre de salariés non saisi</v>
      </c>
      <c r="J43" s="139"/>
      <c r="K43" s="47"/>
      <c r="L43" s="4"/>
      <c r="M43" s="1"/>
      <c r="N43" s="1"/>
      <c r="O43" s="1"/>
    </row>
    <row r="44" spans="2:15" ht="12.75">
      <c r="B44" s="4"/>
      <c r="C44" s="4"/>
      <c r="D44" s="4"/>
      <c r="E44" s="4"/>
      <c r="F44" s="4"/>
      <c r="G44" s="4"/>
      <c r="H44" s="4"/>
      <c r="I44" s="149" t="str">
        <f>IF(ISBLANK($G$201),"Nombre d'ETP non saisi","")</f>
        <v>Nombre d'ETP non saisi</v>
      </c>
      <c r="J44" s="4"/>
      <c r="K44" s="47"/>
      <c r="L44" s="4"/>
      <c r="M44" s="1"/>
      <c r="N44" s="1"/>
      <c r="O44" s="1"/>
    </row>
    <row r="45" spans="2:15" ht="12.75">
      <c r="B45" s="4"/>
      <c r="C45" s="4"/>
      <c r="D45" s="4"/>
      <c r="E45" s="4"/>
      <c r="F45" s="4"/>
      <c r="G45" s="4"/>
      <c r="H45" s="4"/>
      <c r="I45" s="149" t="str">
        <f>IF(ISBLANK($G$205),"ETP auprès des enfants non saisi","")</f>
        <v>ETP auprès des enfants non saisi</v>
      </c>
      <c r="J45" s="4"/>
      <c r="K45" s="47"/>
      <c r="M45" s="1"/>
      <c r="N45" s="1"/>
      <c r="O45" s="1"/>
    </row>
    <row r="46" spans="2:15" ht="12.75">
      <c r="B46" s="4"/>
      <c r="C46" s="4"/>
      <c r="D46" s="4"/>
      <c r="E46" s="4"/>
      <c r="F46" s="4"/>
      <c r="G46" s="4"/>
      <c r="H46" s="4"/>
      <c r="I46" s="152" t="str">
        <f>IF(OR(ISBLANK(K134),ISBLANK(K136),ISBLANK(K148)),"Budget à revoir","")</f>
        <v>Budget à revoir</v>
      </c>
      <c r="J46" s="4"/>
      <c r="K46" s="47"/>
      <c r="L46" s="4"/>
      <c r="M46" s="1"/>
      <c r="N46" s="1"/>
      <c r="O46" s="1"/>
    </row>
    <row r="47" spans="2:15" ht="13.5" thickBot="1">
      <c r="B47" s="4"/>
      <c r="C47" s="4"/>
      <c r="D47" s="4"/>
      <c r="E47" s="4"/>
      <c r="F47" s="4"/>
      <c r="G47" s="4"/>
      <c r="H47" s="4"/>
      <c r="I47" s="153">
        <f>IF(OR($F$182&lt;&gt;0,$K$182&lt;&gt;0),"Budget non équilibré","")</f>
      </c>
      <c r="J47" s="50"/>
      <c r="K47" s="136"/>
      <c r="L47" s="4"/>
      <c r="M47" s="1"/>
      <c r="N47" s="1"/>
      <c r="O47" s="1"/>
    </row>
    <row r="48" spans="2:15" ht="20.25">
      <c r="B48" s="4"/>
      <c r="C48" s="4"/>
      <c r="D48" s="4"/>
      <c r="E48" s="4"/>
      <c r="F48" s="4"/>
      <c r="G48" s="4"/>
      <c r="H48" s="4"/>
      <c r="I48" s="144">
        <f>IF(OR(J38="OK",J38="ok",J38="Ok",J38="oK"),"document controlé","")</f>
      </c>
      <c r="J48" s="43"/>
      <c r="M48" s="1"/>
      <c r="N48" s="1"/>
      <c r="O48" s="1"/>
    </row>
    <row r="49" spans="2:11" ht="12.75">
      <c r="B49" s="134" t="s">
        <v>115</v>
      </c>
      <c r="C49" s="4"/>
      <c r="D49" s="4"/>
      <c r="E49" s="4"/>
      <c r="F49" s="4"/>
      <c r="G49" s="4"/>
      <c r="H49" s="4"/>
      <c r="I49" s="4"/>
      <c r="J49" s="4"/>
      <c r="K49" s="4"/>
    </row>
    <row r="50" spans="2:17" ht="25.5" customHeight="1">
      <c r="B50" s="14"/>
      <c r="C50" s="476" t="s">
        <v>119</v>
      </c>
      <c r="D50" s="476"/>
      <c r="E50" s="339" t="s">
        <v>120</v>
      </c>
      <c r="F50" s="341"/>
      <c r="G50" s="339" t="s">
        <v>121</v>
      </c>
      <c r="H50" s="341"/>
      <c r="I50" s="339" t="s">
        <v>122</v>
      </c>
      <c r="J50" s="340"/>
      <c r="K50" s="341"/>
      <c r="L50" s="4"/>
      <c r="M50" s="4"/>
      <c r="P50" s="43"/>
      <c r="Q50" s="43"/>
    </row>
    <row r="51" spans="2:17" ht="12.75">
      <c r="B51" s="51" t="s">
        <v>116</v>
      </c>
      <c r="C51" s="342"/>
      <c r="D51" s="343"/>
      <c r="E51" s="342"/>
      <c r="F51" s="343"/>
      <c r="G51" s="437"/>
      <c r="H51" s="438"/>
      <c r="I51" s="408"/>
      <c r="J51" s="409"/>
      <c r="K51" s="410"/>
      <c r="L51" s="4"/>
      <c r="M51" s="4"/>
      <c r="P51" s="43"/>
      <c r="Q51" s="43"/>
    </row>
    <row r="52" spans="2:17" ht="12.75">
      <c r="B52" s="51" t="s">
        <v>117</v>
      </c>
      <c r="C52" s="342"/>
      <c r="D52" s="343"/>
      <c r="E52" s="342"/>
      <c r="F52" s="343"/>
      <c r="G52" s="437"/>
      <c r="H52" s="438"/>
      <c r="I52" s="408"/>
      <c r="J52" s="409"/>
      <c r="K52" s="410"/>
      <c r="L52" s="4"/>
      <c r="M52" s="4"/>
      <c r="P52" s="43"/>
      <c r="Q52" s="43"/>
    </row>
    <row r="53" spans="2:17" ht="12.75">
      <c r="B53" s="51" t="s">
        <v>118</v>
      </c>
      <c r="C53" s="342"/>
      <c r="D53" s="343"/>
      <c r="E53" s="342"/>
      <c r="F53" s="343"/>
      <c r="G53" s="437"/>
      <c r="H53" s="438"/>
      <c r="I53" s="408"/>
      <c r="J53" s="409"/>
      <c r="K53" s="410"/>
      <c r="L53" s="4"/>
      <c r="M53" s="4"/>
      <c r="P53" s="43"/>
      <c r="Q53" s="43"/>
    </row>
    <row r="54" spans="2:11" ht="12.75">
      <c r="B54" s="4"/>
      <c r="C54" s="4"/>
      <c r="D54" s="4"/>
      <c r="E54" s="52"/>
      <c r="F54" s="4"/>
      <c r="G54" s="4"/>
      <c r="H54" s="4"/>
      <c r="I54" s="4"/>
      <c r="J54" s="4"/>
      <c r="K54" s="4"/>
    </row>
    <row r="55" spans="2:16" ht="12.75">
      <c r="B55" s="4" t="s">
        <v>124</v>
      </c>
      <c r="C55" s="4"/>
      <c r="D55" s="4"/>
      <c r="E55" s="52"/>
      <c r="F55" s="52"/>
      <c r="G55" s="4" t="s">
        <v>233</v>
      </c>
      <c r="H55" s="4"/>
      <c r="I55" s="4"/>
      <c r="J55" s="4"/>
      <c r="K55" s="4"/>
      <c r="L55" s="4"/>
      <c r="P55" s="43"/>
    </row>
    <row r="56" spans="2:16" ht="12.75">
      <c r="B56" s="4"/>
      <c r="C56" s="53" t="s">
        <v>125</v>
      </c>
      <c r="D56" s="411"/>
      <c r="E56" s="411"/>
      <c r="F56" s="411"/>
      <c r="G56" s="4"/>
      <c r="H56" s="53" t="s">
        <v>125</v>
      </c>
      <c r="I56" s="472"/>
      <c r="J56" s="472"/>
      <c r="K56" s="472"/>
      <c r="L56" s="4"/>
      <c r="P56" s="43"/>
    </row>
    <row r="57" spans="2:16" ht="12.75">
      <c r="B57" s="4"/>
      <c r="C57" s="53" t="s">
        <v>127</v>
      </c>
      <c r="D57" s="411"/>
      <c r="E57" s="411"/>
      <c r="F57" s="411"/>
      <c r="G57" s="4"/>
      <c r="H57" s="53" t="s">
        <v>127</v>
      </c>
      <c r="I57" s="472"/>
      <c r="J57" s="472"/>
      <c r="K57" s="472"/>
      <c r="L57" s="4"/>
      <c r="P57" s="43"/>
    </row>
    <row r="58" spans="2:16" ht="12.75">
      <c r="B58" s="4"/>
      <c r="C58" s="53" t="s">
        <v>126</v>
      </c>
      <c r="D58" s="411"/>
      <c r="E58" s="411"/>
      <c r="F58" s="411"/>
      <c r="G58" s="4"/>
      <c r="H58" s="53" t="s">
        <v>126</v>
      </c>
      <c r="I58" s="472"/>
      <c r="J58" s="472"/>
      <c r="K58" s="472"/>
      <c r="L58" s="4"/>
      <c r="P58" s="43"/>
    </row>
    <row r="59" spans="2:11" ht="12.75"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2:11" ht="12.75"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2:11" ht="20.25">
      <c r="B61" s="431" t="s">
        <v>110</v>
      </c>
      <c r="C61" s="432"/>
      <c r="D61" s="432"/>
      <c r="E61" s="432"/>
      <c r="F61" s="432"/>
      <c r="G61" s="4"/>
      <c r="H61" s="4"/>
      <c r="I61" s="4"/>
      <c r="J61" s="4"/>
      <c r="K61" s="4"/>
    </row>
    <row r="62" spans="2:11" ht="12.75">
      <c r="B62" s="4"/>
      <c r="C62" s="4"/>
      <c r="D62" s="4"/>
      <c r="E62" s="54"/>
      <c r="F62" s="4"/>
      <c r="G62" s="4"/>
      <c r="H62" s="4"/>
      <c r="I62" s="4"/>
      <c r="J62" s="4"/>
      <c r="K62" s="4"/>
    </row>
    <row r="63" spans="2:16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P63" s="43"/>
    </row>
    <row r="64" spans="2:18" ht="12.75">
      <c r="B64" s="4" t="s">
        <v>113</v>
      </c>
      <c r="C64" s="4"/>
      <c r="D64" s="4"/>
      <c r="E64" s="4"/>
      <c r="F64" s="4"/>
      <c r="G64" s="422"/>
      <c r="H64" s="422"/>
      <c r="I64" s="422"/>
      <c r="J64" s="422"/>
      <c r="K64" s="4"/>
      <c r="L64" s="4"/>
      <c r="M64" s="4"/>
      <c r="N64" s="4"/>
      <c r="P64" s="43"/>
      <c r="Q64" s="43"/>
      <c r="R64" s="43"/>
    </row>
    <row r="65" spans="2:18" ht="12.75">
      <c r="B65" s="4" t="s">
        <v>114</v>
      </c>
      <c r="C65" s="4"/>
      <c r="D65" s="4"/>
      <c r="E65" s="4"/>
      <c r="F65" s="4"/>
      <c r="G65" s="422"/>
      <c r="H65" s="422"/>
      <c r="I65" s="422"/>
      <c r="J65" s="422"/>
      <c r="K65" s="4"/>
      <c r="L65" s="4"/>
      <c r="M65" s="4"/>
      <c r="N65" s="4"/>
      <c r="P65" s="43"/>
      <c r="Q65" s="43"/>
      <c r="R65" s="43"/>
    </row>
    <row r="66" spans="2:18" ht="12.75">
      <c r="B66" s="4"/>
      <c r="C66" s="4"/>
      <c r="D66" s="4"/>
      <c r="E66" s="4"/>
      <c r="F66" s="4"/>
      <c r="G66" s="4"/>
      <c r="H66" s="4"/>
      <c r="I66" s="4"/>
      <c r="J66" s="4"/>
      <c r="K66" s="173"/>
      <c r="L66" s="4"/>
      <c r="M66" s="4"/>
      <c r="N66" s="4"/>
      <c r="P66" s="43"/>
      <c r="Q66" s="43"/>
      <c r="R66" s="43"/>
    </row>
    <row r="67" spans="2:18" ht="12.75">
      <c r="B67" s="4" t="s">
        <v>238</v>
      </c>
      <c r="C67" s="4"/>
      <c r="D67" s="4"/>
      <c r="E67" s="4"/>
      <c r="F67" s="4"/>
      <c r="G67" s="477"/>
      <c r="H67" s="478"/>
      <c r="I67" s="478"/>
      <c r="J67" s="479"/>
      <c r="K67" s="4"/>
      <c r="L67" s="4"/>
      <c r="M67" s="4"/>
      <c r="N67" s="4"/>
      <c r="P67" s="43"/>
      <c r="Q67" s="43"/>
      <c r="R67" s="43"/>
    </row>
    <row r="68" spans="2:18" ht="12.75">
      <c r="B68" s="4" t="s">
        <v>52</v>
      </c>
      <c r="C68" s="4"/>
      <c r="D68" s="4"/>
      <c r="E68" s="4"/>
      <c r="F68" s="4"/>
      <c r="G68" s="441"/>
      <c r="H68" s="441"/>
      <c r="I68" s="441"/>
      <c r="J68" s="441"/>
      <c r="K68" s="4"/>
      <c r="L68" s="4"/>
      <c r="M68" s="4"/>
      <c r="N68" s="4"/>
      <c r="P68" s="43"/>
      <c r="Q68" s="43"/>
      <c r="R68" s="43"/>
    </row>
    <row r="69" spans="2:18" ht="12.75">
      <c r="B69" s="4" t="s">
        <v>49</v>
      </c>
      <c r="C69" s="4"/>
      <c r="D69" s="4"/>
      <c r="E69" s="4"/>
      <c r="F69" s="4"/>
      <c r="G69" s="441"/>
      <c r="H69" s="441"/>
      <c r="I69" s="441"/>
      <c r="J69" s="441"/>
      <c r="P69" s="43"/>
      <c r="Q69" s="43"/>
      <c r="R69" s="43"/>
    </row>
    <row r="70" spans="3:17" ht="16.5" customHeight="1">
      <c r="C70" s="43"/>
      <c r="D70" s="43"/>
      <c r="E70" s="43"/>
      <c r="F70" s="43"/>
      <c r="G70" s="43"/>
      <c r="H70" s="43"/>
      <c r="I70" s="43"/>
      <c r="J70" s="43"/>
      <c r="P70" s="43"/>
      <c r="Q70" s="43"/>
    </row>
    <row r="71" spans="2:10" ht="13.5" customHeight="1">
      <c r="B71" s="134" t="s">
        <v>227</v>
      </c>
      <c r="C71" s="4"/>
      <c r="D71" s="4"/>
      <c r="E71" s="4"/>
      <c r="F71" s="4"/>
      <c r="G71" s="43"/>
      <c r="H71" s="43"/>
      <c r="I71" s="43"/>
      <c r="J71" s="43"/>
    </row>
    <row r="72" spans="2:19" ht="32.25" customHeight="1">
      <c r="B72" s="14"/>
      <c r="C72" s="339" t="s">
        <v>119</v>
      </c>
      <c r="D72" s="341"/>
      <c r="E72" s="339" t="s">
        <v>120</v>
      </c>
      <c r="F72" s="341"/>
      <c r="G72" s="339" t="s">
        <v>121</v>
      </c>
      <c r="H72" s="341"/>
      <c r="I72" s="339" t="s">
        <v>122</v>
      </c>
      <c r="J72" s="340"/>
      <c r="K72" s="341"/>
      <c r="P72" s="43"/>
      <c r="Q72" s="43"/>
      <c r="R72" s="43"/>
      <c r="S72" s="43"/>
    </row>
    <row r="73" spans="2:19" ht="12.75">
      <c r="B73" s="55" t="s">
        <v>412</v>
      </c>
      <c r="C73" s="433"/>
      <c r="D73" s="435"/>
      <c r="E73" s="433"/>
      <c r="F73" s="435"/>
      <c r="G73" s="437"/>
      <c r="H73" s="438"/>
      <c r="I73" s="437"/>
      <c r="J73" s="485"/>
      <c r="K73" s="438"/>
      <c r="P73" s="43"/>
      <c r="Q73" s="43"/>
      <c r="R73" s="43"/>
      <c r="S73" s="43"/>
    </row>
    <row r="74" spans="2:19" ht="12.75">
      <c r="B74" s="4"/>
      <c r="C74" s="43"/>
      <c r="D74" s="43"/>
      <c r="E74" s="43"/>
      <c r="F74" s="43"/>
      <c r="G74" s="43"/>
      <c r="H74" s="43"/>
      <c r="I74" s="43"/>
      <c r="J74" s="43"/>
      <c r="P74" s="43"/>
      <c r="Q74" s="43"/>
      <c r="R74" s="43"/>
      <c r="S74" s="43"/>
    </row>
    <row r="75" spans="3:10" ht="12.75">
      <c r="C75" s="43"/>
      <c r="D75" s="43"/>
      <c r="E75" s="43"/>
      <c r="F75" s="43"/>
      <c r="G75" s="43"/>
      <c r="H75" s="43"/>
      <c r="I75" s="43"/>
      <c r="J75" s="43"/>
    </row>
    <row r="76" spans="2:10" ht="12.75">
      <c r="B76" s="4" t="s">
        <v>128</v>
      </c>
      <c r="C76" s="4"/>
      <c r="D76" s="4"/>
      <c r="E76" s="52"/>
      <c r="F76" s="43"/>
      <c r="G76" s="43"/>
      <c r="H76" s="43"/>
      <c r="I76" s="43"/>
      <c r="J76" s="43"/>
    </row>
    <row r="77" spans="2:10" ht="12.75">
      <c r="B77" s="4"/>
      <c r="C77" s="53" t="s">
        <v>125</v>
      </c>
      <c r="D77" s="472"/>
      <c r="E77" s="472"/>
      <c r="F77" s="472"/>
      <c r="G77" s="472"/>
      <c r="H77" s="472"/>
      <c r="I77" s="43"/>
      <c r="J77" s="43"/>
    </row>
    <row r="78" spans="2:10" ht="12.75">
      <c r="B78" s="4"/>
      <c r="C78" s="53" t="s">
        <v>127</v>
      </c>
      <c r="D78" s="426"/>
      <c r="E78" s="426"/>
      <c r="F78" s="210"/>
      <c r="G78" s="210"/>
      <c r="H78" s="211"/>
      <c r="I78" s="43"/>
      <c r="J78" s="43"/>
    </row>
    <row r="79" spans="2:10" ht="12.75">
      <c r="B79" s="4"/>
      <c r="C79" s="53" t="s">
        <v>126</v>
      </c>
      <c r="D79" s="472"/>
      <c r="E79" s="472"/>
      <c r="F79" s="94"/>
      <c r="G79" s="94"/>
      <c r="H79" s="95"/>
      <c r="I79" s="43"/>
      <c r="J79" s="43"/>
    </row>
    <row r="80" spans="2:10" ht="12.75">
      <c r="B80" s="4"/>
      <c r="C80" s="53" t="s">
        <v>390</v>
      </c>
      <c r="D80" s="585"/>
      <c r="E80" s="585"/>
      <c r="F80" s="4"/>
      <c r="G80" s="4"/>
      <c r="H80" s="4"/>
      <c r="I80" s="43"/>
      <c r="J80" s="43"/>
    </row>
    <row r="81" spans="2:10" ht="12.75">
      <c r="B81" s="4"/>
      <c r="C81" s="53" t="s">
        <v>391</v>
      </c>
      <c r="D81" s="472"/>
      <c r="E81" s="472"/>
      <c r="F81" s="4"/>
      <c r="G81" s="4"/>
      <c r="H81" s="4"/>
      <c r="I81" s="43"/>
      <c r="J81" s="43"/>
    </row>
    <row r="82" spans="2:10" ht="12.75">
      <c r="B82" s="4"/>
      <c r="C82" s="53"/>
      <c r="D82" s="48"/>
      <c r="E82" s="48"/>
      <c r="F82" s="43"/>
      <c r="G82" s="43"/>
      <c r="H82" s="43"/>
      <c r="I82" s="43"/>
      <c r="J82" s="43"/>
    </row>
    <row r="83" spans="2:10" ht="20.25">
      <c r="B83" s="135" t="s">
        <v>129</v>
      </c>
      <c r="C83" s="43"/>
      <c r="D83" s="43"/>
      <c r="E83" s="43"/>
      <c r="F83" s="43"/>
      <c r="G83" s="43"/>
      <c r="H83" s="43"/>
      <c r="I83" s="43"/>
      <c r="J83" s="43"/>
    </row>
    <row r="84" spans="3:10" ht="12.75">
      <c r="C84" s="43"/>
      <c r="D84" s="43"/>
      <c r="E84" s="43"/>
      <c r="F84" s="43"/>
      <c r="G84" s="43"/>
      <c r="H84" s="43"/>
      <c r="I84" s="43"/>
      <c r="J84" s="43"/>
    </row>
    <row r="85" spans="2:10" ht="15.75">
      <c r="B85" s="56" t="s">
        <v>130</v>
      </c>
      <c r="C85" s="43"/>
      <c r="D85" s="43"/>
      <c r="E85" s="43"/>
      <c r="F85" s="43"/>
      <c r="G85" s="43"/>
      <c r="H85" s="43"/>
      <c r="I85" s="43"/>
      <c r="J85" s="43"/>
    </row>
    <row r="86" spans="3:10" ht="12.75">
      <c r="C86" s="43"/>
      <c r="D86" s="43"/>
      <c r="E86" s="43"/>
      <c r="F86" s="43"/>
      <c r="G86" s="43"/>
      <c r="H86" s="43"/>
      <c r="I86" s="43"/>
      <c r="J86" s="43"/>
    </row>
    <row r="87" spans="2:10" ht="12.75">
      <c r="B87" s="57" t="s">
        <v>479</v>
      </c>
      <c r="C87" s="43"/>
      <c r="D87" s="43"/>
      <c r="E87" s="43"/>
      <c r="G87" s="96"/>
      <c r="H87" s="43"/>
      <c r="I87" s="43"/>
      <c r="J87" s="43"/>
    </row>
    <row r="88" spans="3:10" ht="12.75">
      <c r="C88" s="43"/>
      <c r="D88" s="43"/>
      <c r="E88" s="43"/>
      <c r="F88" s="4"/>
      <c r="G88" s="58"/>
      <c r="H88" s="43"/>
      <c r="I88" s="43"/>
      <c r="J88" s="43"/>
    </row>
    <row r="89" spans="2:10" ht="12.75">
      <c r="B89" s="57" t="s">
        <v>48</v>
      </c>
      <c r="C89" s="43"/>
      <c r="D89" s="43"/>
      <c r="E89" s="43"/>
      <c r="F89" s="4"/>
      <c r="G89" s="58"/>
      <c r="H89" s="43"/>
      <c r="I89" s="43"/>
      <c r="J89" s="43"/>
    </row>
    <row r="90" spans="1:10" ht="13.5" thickBot="1">
      <c r="A90" s="59"/>
      <c r="C90" s="43"/>
      <c r="D90" s="43"/>
      <c r="E90" s="43"/>
      <c r="F90" s="43"/>
      <c r="G90" s="43"/>
      <c r="H90" s="43"/>
      <c r="I90" s="43"/>
      <c r="J90" s="59"/>
    </row>
    <row r="91" spans="2:10" ht="13.5" thickTop="1">
      <c r="B91" s="482"/>
      <c r="C91" s="483"/>
      <c r="D91" s="60" t="s">
        <v>46</v>
      </c>
      <c r="E91" s="61" t="s">
        <v>47</v>
      </c>
      <c r="F91" s="62"/>
      <c r="G91" s="61" t="s">
        <v>46</v>
      </c>
      <c r="H91" s="63" t="s">
        <v>47</v>
      </c>
      <c r="I91" s="64"/>
      <c r="J91" s="43"/>
    </row>
    <row r="92" spans="2:10" ht="12.75">
      <c r="B92" s="439" t="s">
        <v>41</v>
      </c>
      <c r="C92" s="440"/>
      <c r="D92" s="97"/>
      <c r="E92" s="97"/>
      <c r="F92" s="65" t="s">
        <v>108</v>
      </c>
      <c r="G92" s="97"/>
      <c r="H92" s="97"/>
      <c r="I92" s="66">
        <f>(E92-D92)+(H92-G92)</f>
        <v>0</v>
      </c>
      <c r="J92" s="43"/>
    </row>
    <row r="93" spans="2:10" ht="12.75">
      <c r="B93" s="439" t="s">
        <v>42</v>
      </c>
      <c r="C93" s="440"/>
      <c r="D93" s="97"/>
      <c r="E93" s="97"/>
      <c r="F93" s="65" t="s">
        <v>108</v>
      </c>
      <c r="G93" s="97"/>
      <c r="H93" s="97"/>
      <c r="I93" s="66">
        <f>(E93-D93)+(H93-G93)</f>
        <v>0</v>
      </c>
      <c r="J93" s="43"/>
    </row>
    <row r="94" spans="2:10" ht="12.75">
      <c r="B94" s="439" t="s">
        <v>43</v>
      </c>
      <c r="C94" s="440"/>
      <c r="D94" s="97"/>
      <c r="E94" s="97"/>
      <c r="F94" s="65" t="s">
        <v>108</v>
      </c>
      <c r="G94" s="97"/>
      <c r="H94" s="97"/>
      <c r="I94" s="66">
        <f>(E94-D94)+(H94-G94)</f>
        <v>0</v>
      </c>
      <c r="J94" s="43"/>
    </row>
    <row r="95" spans="2:10" ht="12.75">
      <c r="B95" s="439" t="s">
        <v>44</v>
      </c>
      <c r="C95" s="440"/>
      <c r="D95" s="97"/>
      <c r="E95" s="97"/>
      <c r="F95" s="65" t="s">
        <v>108</v>
      </c>
      <c r="G95" s="97"/>
      <c r="H95" s="97"/>
      <c r="I95" s="66">
        <f>(E95-D95)+(H95-G95)</f>
        <v>0</v>
      </c>
      <c r="J95" s="43"/>
    </row>
    <row r="96" spans="2:10" ht="12.75">
      <c r="B96" s="439" t="s">
        <v>45</v>
      </c>
      <c r="C96" s="440"/>
      <c r="D96" s="97"/>
      <c r="E96" s="97"/>
      <c r="F96" s="65" t="s">
        <v>108</v>
      </c>
      <c r="G96" s="97"/>
      <c r="H96" s="97"/>
      <c r="I96" s="66">
        <f>(E96-D96)+(H96-G96)</f>
        <v>0</v>
      </c>
      <c r="J96" s="43"/>
    </row>
    <row r="97" spans="2:10" ht="13.5" thickBot="1">
      <c r="B97" s="394"/>
      <c r="C97" s="395"/>
      <c r="D97" s="67"/>
      <c r="E97" s="68"/>
      <c r="F97" s="69"/>
      <c r="G97" s="70"/>
      <c r="H97" s="69" t="s">
        <v>5</v>
      </c>
      <c r="I97" s="71">
        <f>SUM(I92:I96)</f>
        <v>0</v>
      </c>
      <c r="J97" s="43"/>
    </row>
    <row r="98" spans="1:10" ht="13.5" thickTop="1">
      <c r="A98" s="59"/>
      <c r="C98" s="43"/>
      <c r="D98" s="43"/>
      <c r="E98" s="43"/>
      <c r="F98" s="43"/>
      <c r="G98" s="43"/>
      <c r="H98" s="43"/>
      <c r="I98" s="43"/>
      <c r="J98" s="59"/>
    </row>
    <row r="99" spans="2:10" ht="12.75">
      <c r="B99" s="57" t="s">
        <v>182</v>
      </c>
      <c r="C99" s="43"/>
      <c r="D99" s="43"/>
      <c r="E99" s="98"/>
      <c r="F99" s="72"/>
      <c r="G99" s="73"/>
      <c r="H99" s="43"/>
      <c r="I99" s="43"/>
      <c r="J99" s="43"/>
    </row>
    <row r="100" spans="3:10" ht="12.75">
      <c r="C100" s="74"/>
      <c r="D100" s="75"/>
      <c r="E100" s="43"/>
      <c r="F100" s="76"/>
      <c r="G100" s="43"/>
      <c r="H100" s="43"/>
      <c r="I100" s="43"/>
      <c r="J100" s="43"/>
    </row>
    <row r="101" spans="3:10" ht="12.75">
      <c r="C101" s="74"/>
      <c r="D101" s="75"/>
      <c r="E101" s="43"/>
      <c r="F101" s="43"/>
      <c r="G101" s="43"/>
      <c r="H101" s="43"/>
      <c r="I101" s="43"/>
      <c r="J101" s="43"/>
    </row>
    <row r="102" spans="2:10" ht="12.75">
      <c r="B102" s="458" t="s">
        <v>407</v>
      </c>
      <c r="C102" s="459"/>
      <c r="D102" s="459"/>
      <c r="E102" s="460"/>
      <c r="F102" s="98"/>
      <c r="G102" s="43"/>
      <c r="H102" s="43"/>
      <c r="I102" s="43"/>
      <c r="J102" s="43"/>
    </row>
    <row r="103" spans="2:15" ht="12.75">
      <c r="B103" s="57"/>
      <c r="C103" s="43"/>
      <c r="D103" s="43"/>
      <c r="E103" s="43"/>
      <c r="F103" s="43"/>
      <c r="G103" s="43"/>
      <c r="H103" s="43"/>
      <c r="I103" s="43"/>
      <c r="J103" s="43"/>
      <c r="M103" s="1"/>
      <c r="N103" s="1"/>
      <c r="O103" s="1"/>
    </row>
    <row r="104" spans="2:15" ht="21.75" customHeight="1">
      <c r="B104" s="412" t="s">
        <v>402</v>
      </c>
      <c r="C104" s="412"/>
      <c r="D104" s="412"/>
      <c r="E104" s="412"/>
      <c r="F104" s="412"/>
      <c r="G104" s="412"/>
      <c r="H104" s="412"/>
      <c r="I104" s="413"/>
      <c r="J104" s="99"/>
      <c r="M104" s="1"/>
      <c r="N104" s="1"/>
      <c r="O104" s="1"/>
    </row>
    <row r="105" spans="2:15" ht="19.5" customHeight="1">
      <c r="B105" s="150" t="s">
        <v>403</v>
      </c>
      <c r="C105" s="150"/>
      <c r="D105" s="151"/>
      <c r="E105" s="151"/>
      <c r="F105" s="150"/>
      <c r="G105" s="150"/>
      <c r="H105" s="150"/>
      <c r="I105" s="150"/>
      <c r="J105" s="99"/>
      <c r="M105" s="1"/>
      <c r="N105" s="1"/>
      <c r="O105" s="1"/>
    </row>
    <row r="106" spans="2:15" ht="19.5" customHeight="1">
      <c r="B106" s="150" t="s">
        <v>404</v>
      </c>
      <c r="C106" s="150"/>
      <c r="D106" s="151"/>
      <c r="E106" s="151"/>
      <c r="F106" s="150"/>
      <c r="G106" s="150"/>
      <c r="H106" s="150"/>
      <c r="I106" s="150"/>
      <c r="J106" s="99"/>
      <c r="M106" s="1"/>
      <c r="N106" s="1"/>
      <c r="O106" s="1"/>
    </row>
    <row r="107" spans="2:15" ht="19.5" customHeight="1">
      <c r="B107" s="151" t="s">
        <v>405</v>
      </c>
      <c r="C107" s="150"/>
      <c r="D107" s="151"/>
      <c r="E107" s="151"/>
      <c r="F107" s="150"/>
      <c r="G107" s="150"/>
      <c r="H107" s="150"/>
      <c r="I107" s="150"/>
      <c r="J107" s="99"/>
      <c r="M107" s="1"/>
      <c r="N107" s="1"/>
      <c r="O107" s="1"/>
    </row>
    <row r="108" spans="1:15" ht="15">
      <c r="A108" s="1"/>
      <c r="B108" s="147"/>
      <c r="C108" s="148"/>
      <c r="D108" s="148"/>
      <c r="E108" s="148"/>
      <c r="F108" s="148"/>
      <c r="G108" s="43"/>
      <c r="H108" s="43"/>
      <c r="I108" s="43"/>
      <c r="J108" s="43"/>
      <c r="M108" s="1"/>
      <c r="N108" s="1"/>
      <c r="O108" s="1"/>
    </row>
    <row r="109" spans="1:10" ht="20.25">
      <c r="A109" s="1"/>
      <c r="B109" s="135" t="s">
        <v>131</v>
      </c>
      <c r="D109" s="43"/>
      <c r="E109" s="43"/>
      <c r="F109" s="43"/>
      <c r="G109" s="43"/>
      <c r="H109" s="43"/>
      <c r="I109" s="43"/>
      <c r="J109" s="43"/>
    </row>
    <row r="110" spans="1:10" ht="12.75">
      <c r="A110" s="1"/>
      <c r="C110" s="43"/>
      <c r="D110" s="43"/>
      <c r="E110" s="43"/>
      <c r="F110" s="43"/>
      <c r="G110" s="43"/>
      <c r="H110" s="43"/>
      <c r="I110" s="43"/>
      <c r="J110" s="43"/>
    </row>
    <row r="111" s="43" customFormat="1" ht="15.75">
      <c r="B111" s="56" t="s">
        <v>132</v>
      </c>
    </row>
    <row r="112" s="43" customFormat="1" ht="13.5" thickBot="1"/>
    <row r="113" spans="1:16" ht="28.5" customHeight="1">
      <c r="A113" s="1"/>
      <c r="B113" s="430" t="s">
        <v>0</v>
      </c>
      <c r="C113" s="428"/>
      <c r="D113" s="429"/>
      <c r="E113" s="427">
        <v>2017</v>
      </c>
      <c r="F113" s="428"/>
      <c r="G113" s="429"/>
      <c r="H113" s="453" t="s">
        <v>480</v>
      </c>
      <c r="I113" s="453"/>
      <c r="J113" s="454"/>
      <c r="K113" s="4"/>
      <c r="P113" s="43"/>
    </row>
    <row r="114" spans="1:16" ht="13.5" thickBot="1">
      <c r="A114" s="1"/>
      <c r="B114" s="461"/>
      <c r="C114" s="462"/>
      <c r="D114" s="463"/>
      <c r="E114" s="91" t="s">
        <v>1</v>
      </c>
      <c r="F114" s="455" t="s">
        <v>2</v>
      </c>
      <c r="G114" s="457"/>
      <c r="H114" s="91" t="s">
        <v>1</v>
      </c>
      <c r="I114" s="455" t="s">
        <v>2</v>
      </c>
      <c r="J114" s="456"/>
      <c r="K114" s="4"/>
      <c r="P114" s="43"/>
    </row>
    <row r="115" spans="1:16" ht="13.5" thickTop="1">
      <c r="A115" s="1"/>
      <c r="B115" s="391" t="s">
        <v>3</v>
      </c>
      <c r="C115" s="392"/>
      <c r="D115" s="393"/>
      <c r="E115" s="126"/>
      <c r="F115" s="492"/>
      <c r="G115" s="493"/>
      <c r="H115" s="126"/>
      <c r="I115" s="470"/>
      <c r="J115" s="471"/>
      <c r="K115" s="4"/>
      <c r="P115" s="43"/>
    </row>
    <row r="116" spans="1:16" ht="12.75">
      <c r="A116" s="1"/>
      <c r="B116" s="320" t="s">
        <v>4</v>
      </c>
      <c r="C116" s="321"/>
      <c r="D116" s="322"/>
      <c r="E116" s="126"/>
      <c r="F116" s="323"/>
      <c r="G116" s="324"/>
      <c r="H116" s="126"/>
      <c r="I116" s="334"/>
      <c r="J116" s="335"/>
      <c r="K116" s="4"/>
      <c r="P116" s="43"/>
    </row>
    <row r="117" spans="1:16" ht="12.75">
      <c r="A117" s="1"/>
      <c r="B117" s="423" t="s">
        <v>416</v>
      </c>
      <c r="C117" s="424"/>
      <c r="D117" s="425"/>
      <c r="E117" s="126"/>
      <c r="F117" s="323"/>
      <c r="G117" s="324"/>
      <c r="H117" s="126"/>
      <c r="I117" s="334"/>
      <c r="J117" s="335"/>
      <c r="K117" s="4"/>
      <c r="P117" s="43"/>
    </row>
    <row r="118" spans="1:16" ht="12.75">
      <c r="A118" s="1"/>
      <c r="B118" s="320" t="s">
        <v>40</v>
      </c>
      <c r="C118" s="321"/>
      <c r="D118" s="322"/>
      <c r="E118" s="126"/>
      <c r="F118" s="323"/>
      <c r="G118" s="324"/>
      <c r="H118" s="126"/>
      <c r="I118" s="334"/>
      <c r="J118" s="335"/>
      <c r="K118" s="4"/>
      <c r="P118" s="43"/>
    </row>
    <row r="119" spans="1:16" ht="12.75">
      <c r="A119" s="1"/>
      <c r="B119" s="77" t="s">
        <v>214</v>
      </c>
      <c r="C119" s="78"/>
      <c r="D119" s="79"/>
      <c r="E119" s="80"/>
      <c r="F119" s="336"/>
      <c r="G119" s="336"/>
      <c r="H119" s="336"/>
      <c r="I119" s="336"/>
      <c r="J119" s="337"/>
      <c r="K119" s="4"/>
      <c r="P119" s="43"/>
    </row>
    <row r="120" spans="1:16" ht="12.75">
      <c r="A120" s="1"/>
      <c r="B120" s="81" t="s">
        <v>183</v>
      </c>
      <c r="C120" s="399"/>
      <c r="D120" s="400"/>
      <c r="E120" s="126"/>
      <c r="F120" s="323"/>
      <c r="G120" s="324"/>
      <c r="H120" s="126"/>
      <c r="I120" s="334"/>
      <c r="J120" s="335"/>
      <c r="K120" s="4"/>
      <c r="P120" s="43"/>
    </row>
    <row r="121" spans="1:16" ht="12.75">
      <c r="A121" s="1"/>
      <c r="B121" s="81" t="s">
        <v>183</v>
      </c>
      <c r="C121" s="399"/>
      <c r="D121" s="400"/>
      <c r="E121" s="126"/>
      <c r="F121" s="323"/>
      <c r="G121" s="324"/>
      <c r="H121" s="126"/>
      <c r="I121" s="334"/>
      <c r="J121" s="335"/>
      <c r="K121" s="4"/>
      <c r="P121" s="43"/>
    </row>
    <row r="122" spans="1:16" ht="12.75">
      <c r="A122" s="1"/>
      <c r="B122" s="81" t="s">
        <v>183</v>
      </c>
      <c r="C122" s="399"/>
      <c r="D122" s="400"/>
      <c r="E122" s="126"/>
      <c r="F122" s="323"/>
      <c r="G122" s="464"/>
      <c r="H122" s="126"/>
      <c r="I122" s="127"/>
      <c r="J122" s="128"/>
      <c r="K122" s="4"/>
      <c r="P122" s="43"/>
    </row>
    <row r="123" spans="1:16" ht="12.75">
      <c r="A123" s="1"/>
      <c r="B123" s="481" t="s">
        <v>215</v>
      </c>
      <c r="C123" s="481"/>
      <c r="D123" s="481"/>
      <c r="E123" s="563"/>
      <c r="F123" s="564"/>
      <c r="G123" s="564"/>
      <c r="H123" s="564"/>
      <c r="I123" s="564"/>
      <c r="J123" s="565"/>
      <c r="K123" s="4"/>
      <c r="P123" s="43"/>
    </row>
    <row r="124" spans="1:16" ht="12.75">
      <c r="A124" s="1"/>
      <c r="B124" s="82"/>
      <c r="C124" s="385"/>
      <c r="D124" s="386"/>
      <c r="E124" s="129"/>
      <c r="F124" s="387"/>
      <c r="G124" s="388"/>
      <c r="H124" s="129"/>
      <c r="I124" s="566"/>
      <c r="J124" s="567"/>
      <c r="K124" s="4"/>
      <c r="P124" s="43"/>
    </row>
    <row r="125" spans="1:16" ht="12.75">
      <c r="A125" s="1"/>
      <c r="B125" s="81"/>
      <c r="C125" s="399"/>
      <c r="D125" s="400"/>
      <c r="E125" s="126"/>
      <c r="F125" s="323"/>
      <c r="G125" s="324"/>
      <c r="H125" s="126"/>
      <c r="I125" s="334"/>
      <c r="J125" s="335"/>
      <c r="K125" s="4"/>
      <c r="P125" s="43"/>
    </row>
    <row r="126" spans="1:16" ht="13.5" thickBot="1">
      <c r="A126" s="1"/>
      <c r="B126" s="83"/>
      <c r="C126" s="355"/>
      <c r="D126" s="356"/>
      <c r="E126" s="130"/>
      <c r="F126" s="366"/>
      <c r="G126" s="367"/>
      <c r="H126" s="130"/>
      <c r="I126" s="575"/>
      <c r="J126" s="576"/>
      <c r="K126" s="4"/>
      <c r="P126" s="43"/>
    </row>
    <row r="127" spans="1:16" ht="13.5" thickBot="1">
      <c r="A127" s="1"/>
      <c r="B127" s="577" t="s">
        <v>107</v>
      </c>
      <c r="C127" s="578"/>
      <c r="D127" s="579"/>
      <c r="E127" s="100">
        <f>E126+E125+E124+E122+E121+E120+E118+E117+E116+E115</f>
        <v>0</v>
      </c>
      <c r="F127" s="468"/>
      <c r="G127" s="469"/>
      <c r="H127" s="101">
        <f>H126+H125+H124+H122+H121+H120+H118+H117+H116+H115</f>
        <v>0</v>
      </c>
      <c r="I127" s="465"/>
      <c r="J127" s="466"/>
      <c r="K127" s="4"/>
      <c r="P127" s="43"/>
    </row>
    <row r="128" spans="2:11" s="43" customFormat="1" ht="12.75"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2:11" s="43" customFormat="1" ht="12.75"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 ht="15" customHeight="1">
      <c r="A130" s="1"/>
      <c r="B130" s="84" t="s">
        <v>481</v>
      </c>
      <c r="C130" s="85"/>
      <c r="D130" s="85"/>
      <c r="E130" s="85"/>
      <c r="F130" s="85"/>
      <c r="G130" s="4"/>
      <c r="H130" s="4"/>
      <c r="I130" s="4"/>
      <c r="J130" s="4"/>
      <c r="K130" s="4"/>
    </row>
    <row r="131" spans="1:11" ht="7.5" customHeight="1" thickBot="1">
      <c r="A131" s="1"/>
      <c r="B131" s="4"/>
      <c r="C131" s="4"/>
      <c r="D131" s="4"/>
      <c r="E131" s="86"/>
      <c r="F131" s="75"/>
      <c r="G131" s="4"/>
      <c r="H131" s="4"/>
      <c r="I131" s="4"/>
      <c r="J131" s="4"/>
      <c r="K131" s="4"/>
    </row>
    <row r="132" spans="1:11" ht="13.5" thickBot="1">
      <c r="A132" s="1"/>
      <c r="B132" s="357" t="s">
        <v>57</v>
      </c>
      <c r="C132" s="358"/>
      <c r="D132" s="358"/>
      <c r="E132" s="359"/>
      <c r="F132" s="42"/>
      <c r="G132" s="580" t="s">
        <v>75</v>
      </c>
      <c r="H132" s="581"/>
      <c r="I132" s="581"/>
      <c r="J132" s="28"/>
      <c r="K132" s="37"/>
    </row>
    <row r="133" spans="1:11" ht="12.75">
      <c r="A133" s="1"/>
      <c r="B133" s="29">
        <v>60</v>
      </c>
      <c r="C133" s="473" t="s">
        <v>58</v>
      </c>
      <c r="D133" s="474"/>
      <c r="E133" s="475"/>
      <c r="F133" s="131">
        <f>SUM(F134:F138)</f>
        <v>0</v>
      </c>
      <c r="G133" s="467"/>
      <c r="H133" s="381"/>
      <c r="I133" s="381"/>
      <c r="J133" s="382"/>
      <c r="K133" s="102"/>
    </row>
    <row r="134" spans="1:11" ht="12.75" customHeight="1">
      <c r="A134" s="1"/>
      <c r="B134" s="272" t="s">
        <v>449</v>
      </c>
      <c r="C134" s="273"/>
      <c r="D134" s="273"/>
      <c r="E134" s="274"/>
      <c r="F134" s="113"/>
      <c r="G134" s="396" t="s">
        <v>76</v>
      </c>
      <c r="H134" s="397"/>
      <c r="I134" s="397"/>
      <c r="J134" s="398"/>
      <c r="K134" s="116"/>
    </row>
    <row r="135" spans="1:11" ht="12.75" customHeight="1">
      <c r="A135" s="1"/>
      <c r="B135" s="272" t="s">
        <v>450</v>
      </c>
      <c r="C135" s="273"/>
      <c r="D135" s="273"/>
      <c r="E135" s="274"/>
      <c r="F135" s="114"/>
      <c r="G135" s="396"/>
      <c r="H135" s="397"/>
      <c r="I135" s="397"/>
      <c r="J135" s="398"/>
      <c r="K135" s="103"/>
    </row>
    <row r="136" spans="1:11" ht="12.75" customHeight="1">
      <c r="A136" s="1"/>
      <c r="B136" s="272" t="s">
        <v>451</v>
      </c>
      <c r="C136" s="273"/>
      <c r="D136" s="273"/>
      <c r="E136" s="274"/>
      <c r="F136" s="114"/>
      <c r="G136" s="396" t="s">
        <v>77</v>
      </c>
      <c r="H136" s="397"/>
      <c r="I136" s="397"/>
      <c r="J136" s="398"/>
      <c r="K136" s="116"/>
    </row>
    <row r="137" spans="1:11" ht="12.75" customHeight="1">
      <c r="A137" s="1"/>
      <c r="B137" s="272" t="s">
        <v>460</v>
      </c>
      <c r="C137" s="273"/>
      <c r="D137" s="273"/>
      <c r="E137" s="274"/>
      <c r="F137" s="114"/>
      <c r="G137" s="396"/>
      <c r="H137" s="397"/>
      <c r="I137" s="397"/>
      <c r="J137" s="398"/>
      <c r="K137" s="104"/>
    </row>
    <row r="138" spans="1:11" ht="12.75" customHeight="1" thickBot="1">
      <c r="A138" s="1"/>
      <c r="B138" s="272" t="s">
        <v>452</v>
      </c>
      <c r="C138" s="273"/>
      <c r="D138" s="273"/>
      <c r="E138" s="274"/>
      <c r="F138" s="114"/>
      <c r="G138" s="396" t="s">
        <v>78</v>
      </c>
      <c r="H138" s="397"/>
      <c r="I138" s="397"/>
      <c r="J138" s="398"/>
      <c r="K138" s="116"/>
    </row>
    <row r="139" spans="1:11" ht="12.75">
      <c r="A139" s="1"/>
      <c r="B139" s="29">
        <v>61</v>
      </c>
      <c r="C139" s="294" t="s">
        <v>59</v>
      </c>
      <c r="D139" s="295"/>
      <c r="E139" s="296"/>
      <c r="F139" s="131">
        <f>SUM(F140:F146)</f>
        <v>0</v>
      </c>
      <c r="G139" s="396"/>
      <c r="H139" s="397"/>
      <c r="I139" s="397"/>
      <c r="J139" s="398"/>
      <c r="K139" s="103"/>
    </row>
    <row r="140" spans="1:15" ht="12.75" customHeight="1">
      <c r="A140" s="1"/>
      <c r="B140" s="272" t="s">
        <v>453</v>
      </c>
      <c r="C140" s="273"/>
      <c r="D140" s="273"/>
      <c r="E140" s="274"/>
      <c r="F140" s="114"/>
      <c r="G140" s="396" t="s">
        <v>79</v>
      </c>
      <c r="H140" s="397"/>
      <c r="I140" s="397"/>
      <c r="J140" s="398"/>
      <c r="K140" s="116"/>
      <c r="L140" s="1"/>
      <c r="M140" s="1"/>
      <c r="N140" s="1"/>
      <c r="O140" s="1"/>
    </row>
    <row r="141" spans="1:15" ht="12.75">
      <c r="A141" s="1"/>
      <c r="B141" s="272" t="s">
        <v>454</v>
      </c>
      <c r="C141" s="273"/>
      <c r="D141" s="273"/>
      <c r="E141" s="274"/>
      <c r="F141" s="114"/>
      <c r="G141" s="396"/>
      <c r="H141" s="397"/>
      <c r="I141" s="397"/>
      <c r="J141" s="398"/>
      <c r="K141" s="105"/>
      <c r="L141" s="1"/>
      <c r="M141" s="1"/>
      <c r="N141" s="1"/>
      <c r="O141" s="1"/>
    </row>
    <row r="142" spans="1:15" ht="12.75" customHeight="1">
      <c r="A142" s="1"/>
      <c r="B142" s="272" t="s">
        <v>455</v>
      </c>
      <c r="C142" s="273"/>
      <c r="D142" s="273"/>
      <c r="E142" s="274"/>
      <c r="F142" s="114"/>
      <c r="G142" s="396" t="s">
        <v>80</v>
      </c>
      <c r="H142" s="397"/>
      <c r="I142" s="397"/>
      <c r="J142" s="398"/>
      <c r="K142" s="116"/>
      <c r="L142" s="1"/>
      <c r="M142" s="1"/>
      <c r="N142" s="1"/>
      <c r="O142" s="1"/>
    </row>
    <row r="143" spans="1:15" ht="12.75" customHeight="1">
      <c r="A143" s="1"/>
      <c r="B143" s="272" t="s">
        <v>456</v>
      </c>
      <c r="C143" s="273"/>
      <c r="D143" s="273"/>
      <c r="E143" s="274"/>
      <c r="F143" s="114"/>
      <c r="G143" s="396"/>
      <c r="H143" s="397"/>
      <c r="I143" s="397"/>
      <c r="J143" s="398"/>
      <c r="K143" s="106"/>
      <c r="L143" s="1"/>
      <c r="M143" s="1"/>
      <c r="N143" s="1"/>
      <c r="O143" s="1"/>
    </row>
    <row r="144" spans="1:15" ht="12.75" customHeight="1">
      <c r="A144" s="1"/>
      <c r="B144" s="272" t="s">
        <v>457</v>
      </c>
      <c r="C144" s="273"/>
      <c r="D144" s="273"/>
      <c r="E144" s="274"/>
      <c r="F144" s="114"/>
      <c r="G144" s="396" t="s">
        <v>81</v>
      </c>
      <c r="H144" s="397"/>
      <c r="I144" s="397"/>
      <c r="J144" s="398"/>
      <c r="K144" s="116"/>
      <c r="L144" s="1"/>
      <c r="M144" s="1"/>
      <c r="N144" s="1"/>
      <c r="O144" s="1"/>
    </row>
    <row r="145" spans="1:15" ht="12.75" customHeight="1">
      <c r="A145" s="1"/>
      <c r="B145" s="272" t="s">
        <v>458</v>
      </c>
      <c r="C145" s="273"/>
      <c r="D145" s="273"/>
      <c r="E145" s="274"/>
      <c r="F145" s="114"/>
      <c r="G145" s="396"/>
      <c r="H145" s="397"/>
      <c r="I145" s="397"/>
      <c r="J145" s="398"/>
      <c r="K145" s="104"/>
      <c r="L145" s="1"/>
      <c r="M145" s="1"/>
      <c r="N145" s="1"/>
      <c r="O145" s="1"/>
    </row>
    <row r="146" spans="1:15" ht="12.75" customHeight="1" thickBot="1">
      <c r="A146" s="1"/>
      <c r="B146" s="272" t="s">
        <v>459</v>
      </c>
      <c r="C146" s="273"/>
      <c r="D146" s="273"/>
      <c r="E146" s="274"/>
      <c r="F146" s="114"/>
      <c r="G146" s="396" t="s">
        <v>82</v>
      </c>
      <c r="H146" s="397"/>
      <c r="I146" s="397"/>
      <c r="J146" s="398"/>
      <c r="K146" s="116"/>
      <c r="L146" s="1"/>
      <c r="M146" s="1"/>
      <c r="N146" s="1"/>
      <c r="O146" s="1"/>
    </row>
    <row r="147" spans="1:15" ht="12.75">
      <c r="A147" s="1"/>
      <c r="B147" s="29">
        <v>62</v>
      </c>
      <c r="C147" s="294" t="s">
        <v>60</v>
      </c>
      <c r="D147" s="295"/>
      <c r="E147" s="296"/>
      <c r="F147" s="131">
        <f>SUM(F148:F154)</f>
        <v>0</v>
      </c>
      <c r="G147" s="396"/>
      <c r="H147" s="397"/>
      <c r="I147" s="397"/>
      <c r="J147" s="398"/>
      <c r="K147" s="104"/>
      <c r="L147" s="1"/>
      <c r="M147" s="1"/>
      <c r="N147" s="1"/>
      <c r="O147" s="1"/>
    </row>
    <row r="148" spans="1:15" ht="12.75" customHeight="1">
      <c r="A148" s="1"/>
      <c r="B148" s="272" t="s">
        <v>433</v>
      </c>
      <c r="C148" s="303"/>
      <c r="D148" s="303"/>
      <c r="E148" s="304"/>
      <c r="F148" s="114"/>
      <c r="G148" s="396" t="s">
        <v>83</v>
      </c>
      <c r="H148" s="397"/>
      <c r="I148" s="397"/>
      <c r="J148" s="398"/>
      <c r="K148" s="116"/>
      <c r="L148" s="1"/>
      <c r="M148" s="1"/>
      <c r="N148" s="1"/>
      <c r="O148" s="1"/>
    </row>
    <row r="149" spans="1:15" ht="12.75" customHeight="1">
      <c r="A149" s="1"/>
      <c r="B149" s="272" t="s">
        <v>434</v>
      </c>
      <c r="C149" s="303"/>
      <c r="D149" s="303"/>
      <c r="E149" s="304"/>
      <c r="F149" s="114"/>
      <c r="G149" s="396"/>
      <c r="H149" s="397"/>
      <c r="I149" s="397"/>
      <c r="J149" s="398"/>
      <c r="K149" s="104"/>
      <c r="L149" s="1"/>
      <c r="M149" s="1"/>
      <c r="N149" s="1"/>
      <c r="O149" s="1"/>
    </row>
    <row r="150" spans="1:15" ht="12.75" customHeight="1">
      <c r="A150" s="1"/>
      <c r="B150" s="272" t="s">
        <v>435</v>
      </c>
      <c r="C150" s="303"/>
      <c r="D150" s="303"/>
      <c r="E150" s="304"/>
      <c r="F150" s="114"/>
      <c r="G150" s="582" t="s">
        <v>413</v>
      </c>
      <c r="H150" s="583"/>
      <c r="I150" s="583"/>
      <c r="J150" s="584"/>
      <c r="K150" s="116"/>
      <c r="L150" s="1"/>
      <c r="M150" s="1"/>
      <c r="N150" s="1"/>
      <c r="O150" s="1"/>
    </row>
    <row r="151" spans="1:15" ht="22.5" customHeight="1">
      <c r="A151" s="1"/>
      <c r="B151" s="272" t="s">
        <v>436</v>
      </c>
      <c r="C151" s="303"/>
      <c r="D151" s="303"/>
      <c r="E151" s="304"/>
      <c r="F151" s="114"/>
      <c r="G151" s="582"/>
      <c r="H151" s="583"/>
      <c r="I151" s="583"/>
      <c r="J151" s="584"/>
      <c r="K151" s="104"/>
      <c r="L151" s="1"/>
      <c r="M151" s="1"/>
      <c r="N151" s="1"/>
      <c r="O151" s="1"/>
    </row>
    <row r="152" spans="1:15" ht="12.75" customHeight="1">
      <c r="A152" s="1"/>
      <c r="B152" s="272" t="s">
        <v>437</v>
      </c>
      <c r="C152" s="273"/>
      <c r="D152" s="273"/>
      <c r="E152" s="274"/>
      <c r="F152" s="114"/>
      <c r="G152" s="396" t="s">
        <v>84</v>
      </c>
      <c r="H152" s="406"/>
      <c r="I152" s="406"/>
      <c r="J152" s="407"/>
      <c r="K152" s="116"/>
      <c r="L152" s="1"/>
      <c r="M152" s="1"/>
      <c r="N152" s="1"/>
      <c r="O152" s="1"/>
    </row>
    <row r="153" spans="1:15" ht="12.75" customHeight="1">
      <c r="A153" s="1"/>
      <c r="B153" s="272" t="s">
        <v>438</v>
      </c>
      <c r="C153" s="303"/>
      <c r="D153" s="303"/>
      <c r="E153" s="304"/>
      <c r="F153" s="114"/>
      <c r="G153" s="491"/>
      <c r="H153" s="406"/>
      <c r="I153" s="406"/>
      <c r="J153" s="407"/>
      <c r="K153" s="104"/>
      <c r="L153" s="1"/>
      <c r="M153" s="1"/>
      <c r="N153" s="1"/>
      <c r="O153" s="1"/>
    </row>
    <row r="154" spans="1:15" ht="12.75" customHeight="1" thickBot="1">
      <c r="A154" s="1"/>
      <c r="B154" s="272" t="s">
        <v>439</v>
      </c>
      <c r="C154" s="303"/>
      <c r="D154" s="303"/>
      <c r="E154" s="304"/>
      <c r="F154" s="114"/>
      <c r="G154" s="396" t="s">
        <v>85</v>
      </c>
      <c r="H154" s="401"/>
      <c r="I154" s="401"/>
      <c r="J154" s="402"/>
      <c r="K154" s="116"/>
      <c r="L154" s="1"/>
      <c r="M154" s="1"/>
      <c r="N154" s="1"/>
      <c r="O154" s="1"/>
    </row>
    <row r="155" spans="1:15" ht="12.75">
      <c r="A155" s="1"/>
      <c r="B155" s="29">
        <v>63</v>
      </c>
      <c r="C155" s="294" t="s">
        <v>61</v>
      </c>
      <c r="D155" s="295"/>
      <c r="E155" s="296"/>
      <c r="F155" s="131">
        <f>SUM(F156:F157)</f>
        <v>0</v>
      </c>
      <c r="G155" s="403"/>
      <c r="H155" s="404"/>
      <c r="I155" s="404"/>
      <c r="J155" s="405"/>
      <c r="K155" s="104"/>
      <c r="L155" s="1"/>
      <c r="M155" s="1"/>
      <c r="N155" s="1"/>
      <c r="O155" s="1"/>
    </row>
    <row r="156" spans="1:15" ht="12.75" customHeight="1">
      <c r="A156" s="1"/>
      <c r="B156" s="300" t="s">
        <v>473</v>
      </c>
      <c r="C156" s="301"/>
      <c r="D156" s="301"/>
      <c r="E156" s="302"/>
      <c r="F156" s="114"/>
      <c r="G156" s="396" t="s">
        <v>86</v>
      </c>
      <c r="H156" s="401"/>
      <c r="I156" s="401"/>
      <c r="J156" s="402"/>
      <c r="K156" s="116"/>
      <c r="L156" s="1"/>
      <c r="M156" s="1"/>
      <c r="N156" s="1"/>
      <c r="O156" s="1"/>
    </row>
    <row r="157" spans="1:15" ht="13.5" customHeight="1" thickBot="1">
      <c r="A157" s="1"/>
      <c r="B157" s="300" t="s">
        <v>474</v>
      </c>
      <c r="C157" s="301"/>
      <c r="D157" s="301"/>
      <c r="E157" s="302"/>
      <c r="F157" s="114"/>
      <c r="G157" s="403"/>
      <c r="H157" s="404"/>
      <c r="I157" s="404"/>
      <c r="J157" s="405"/>
      <c r="K157" s="104"/>
      <c r="L157" s="1"/>
      <c r="M157" s="1"/>
      <c r="N157" s="1"/>
      <c r="O157" s="1"/>
    </row>
    <row r="158" spans="1:15" ht="12.75" customHeight="1">
      <c r="A158" s="1"/>
      <c r="B158" s="29">
        <v>64</v>
      </c>
      <c r="C158" s="294" t="s">
        <v>62</v>
      </c>
      <c r="D158" s="295"/>
      <c r="E158" s="296"/>
      <c r="F158" s="131">
        <f>SUM(F159:F166)</f>
        <v>0</v>
      </c>
      <c r="G158" s="396" t="s">
        <v>87</v>
      </c>
      <c r="H158" s="401"/>
      <c r="I158" s="401"/>
      <c r="J158" s="402"/>
      <c r="K158" s="116"/>
      <c r="L158" s="1"/>
      <c r="M158" s="1"/>
      <c r="N158" s="1"/>
      <c r="O158" s="1"/>
    </row>
    <row r="159" spans="1:15" ht="13.5" customHeight="1" thickBot="1">
      <c r="A159" s="1"/>
      <c r="B159" s="272" t="s">
        <v>442</v>
      </c>
      <c r="C159" s="273"/>
      <c r="D159" s="273"/>
      <c r="E159" s="274"/>
      <c r="F159" s="114"/>
      <c r="G159" s="403"/>
      <c r="H159" s="404"/>
      <c r="I159" s="404"/>
      <c r="J159" s="405"/>
      <c r="K159" s="104"/>
      <c r="L159" s="1"/>
      <c r="M159" s="1"/>
      <c r="N159" s="1"/>
      <c r="O159" s="1"/>
    </row>
    <row r="160" spans="1:15" ht="12.75" customHeight="1">
      <c r="A160" s="1"/>
      <c r="B160" s="297" t="s">
        <v>443</v>
      </c>
      <c r="C160" s="298"/>
      <c r="D160" s="298"/>
      <c r="E160" s="299"/>
      <c r="F160" s="114"/>
      <c r="G160" s="34">
        <v>75</v>
      </c>
      <c r="H160" s="284" t="s">
        <v>88</v>
      </c>
      <c r="I160" s="282"/>
      <c r="J160" s="283"/>
      <c r="K160" s="132">
        <f>SUM(K161:K162)</f>
        <v>0</v>
      </c>
      <c r="L160" s="1"/>
      <c r="M160" s="1"/>
      <c r="N160" s="1"/>
      <c r="O160" s="1"/>
    </row>
    <row r="161" spans="1:15" ht="12.75" customHeight="1">
      <c r="A161" s="1"/>
      <c r="B161" s="272" t="s">
        <v>444</v>
      </c>
      <c r="C161" s="273"/>
      <c r="D161" s="273"/>
      <c r="E161" s="274"/>
      <c r="F161" s="114"/>
      <c r="G161" s="275" t="s">
        <v>475</v>
      </c>
      <c r="H161" s="276"/>
      <c r="I161" s="276"/>
      <c r="J161" s="277"/>
      <c r="K161" s="116"/>
      <c r="L161" s="1"/>
      <c r="M161" s="1"/>
      <c r="N161" s="1"/>
      <c r="O161" s="1"/>
    </row>
    <row r="162" spans="1:15" ht="12.75" customHeight="1">
      <c r="A162" s="1"/>
      <c r="B162" s="297" t="s">
        <v>445</v>
      </c>
      <c r="C162" s="298"/>
      <c r="D162" s="298"/>
      <c r="E162" s="299"/>
      <c r="F162" s="114"/>
      <c r="G162" s="275" t="s">
        <v>462</v>
      </c>
      <c r="H162" s="276"/>
      <c r="I162" s="276"/>
      <c r="J162" s="277"/>
      <c r="K162" s="116"/>
      <c r="L162" s="1"/>
      <c r="M162" s="1"/>
      <c r="N162" s="1"/>
      <c r="O162" s="1"/>
    </row>
    <row r="163" spans="1:15" ht="13.5" customHeight="1" thickBot="1">
      <c r="A163" s="1"/>
      <c r="B163" s="272" t="s">
        <v>446</v>
      </c>
      <c r="C163" s="273"/>
      <c r="D163" s="273"/>
      <c r="E163" s="274"/>
      <c r="F163" s="114"/>
      <c r="G163" s="183"/>
      <c r="H163" s="281"/>
      <c r="I163" s="282"/>
      <c r="J163" s="283"/>
      <c r="K163" s="105"/>
      <c r="L163" s="1"/>
      <c r="M163" s="1"/>
      <c r="N163" s="1"/>
      <c r="O163" s="1"/>
    </row>
    <row r="164" spans="1:15" ht="12.75" customHeight="1">
      <c r="A164" s="1"/>
      <c r="B164" s="297" t="s">
        <v>447</v>
      </c>
      <c r="C164" s="298"/>
      <c r="D164" s="298"/>
      <c r="E164" s="299"/>
      <c r="F164" s="114"/>
      <c r="G164" s="34">
        <v>76</v>
      </c>
      <c r="H164" s="284" t="s">
        <v>89</v>
      </c>
      <c r="I164" s="282"/>
      <c r="J164" s="283"/>
      <c r="K164" s="132">
        <f>SUM(K165:K166)</f>
        <v>0</v>
      </c>
      <c r="L164" s="1"/>
      <c r="M164" s="1"/>
      <c r="N164" s="1"/>
      <c r="O164" s="1"/>
    </row>
    <row r="165" spans="1:15" ht="22.5" customHeight="1">
      <c r="A165" s="1"/>
      <c r="B165" s="272" t="s">
        <v>448</v>
      </c>
      <c r="C165" s="273"/>
      <c r="D165" s="273"/>
      <c r="E165" s="274"/>
      <c r="F165" s="114"/>
      <c r="G165" s="278" t="s">
        <v>477</v>
      </c>
      <c r="H165" s="279"/>
      <c r="I165" s="279"/>
      <c r="J165" s="280"/>
      <c r="K165" s="116"/>
      <c r="L165" s="1"/>
      <c r="M165" s="1"/>
      <c r="N165" s="1"/>
      <c r="O165" s="1"/>
    </row>
    <row r="166" spans="1:15" ht="24.75" customHeight="1" thickBot="1">
      <c r="A166" s="1"/>
      <c r="B166" s="272" t="s">
        <v>461</v>
      </c>
      <c r="C166" s="273"/>
      <c r="D166" s="273"/>
      <c r="E166" s="274"/>
      <c r="F166" s="114"/>
      <c r="G166" s="278" t="s">
        <v>463</v>
      </c>
      <c r="H166" s="279"/>
      <c r="I166" s="279"/>
      <c r="J166" s="280"/>
      <c r="K166" s="116"/>
      <c r="L166" s="1"/>
      <c r="M166" s="1"/>
      <c r="N166" s="1"/>
      <c r="O166" s="1"/>
    </row>
    <row r="167" spans="1:15" ht="13.5" thickBot="1">
      <c r="A167" s="1"/>
      <c r="B167" s="29">
        <v>65</v>
      </c>
      <c r="C167" s="294" t="s">
        <v>63</v>
      </c>
      <c r="D167" s="295"/>
      <c r="E167" s="296"/>
      <c r="F167" s="131">
        <f>SUM(F168:F169)</f>
        <v>0</v>
      </c>
      <c r="G167" s="183"/>
      <c r="H167" s="281"/>
      <c r="I167" s="282"/>
      <c r="J167" s="283"/>
      <c r="K167" s="104"/>
      <c r="L167" s="1"/>
      <c r="M167" s="1"/>
      <c r="N167" s="1"/>
      <c r="O167" s="1"/>
    </row>
    <row r="168" spans="1:15" ht="12.75" customHeight="1">
      <c r="A168" s="1"/>
      <c r="B168" s="272" t="s">
        <v>464</v>
      </c>
      <c r="C168" s="273"/>
      <c r="D168" s="273"/>
      <c r="E168" s="274"/>
      <c r="F168" s="114"/>
      <c r="G168" s="34">
        <v>77</v>
      </c>
      <c r="H168" s="284" t="s">
        <v>90</v>
      </c>
      <c r="I168" s="282"/>
      <c r="J168" s="283"/>
      <c r="K168" s="132">
        <f>SUM(K169:K170)</f>
        <v>0</v>
      </c>
      <c r="L168" s="1"/>
      <c r="M168" s="1"/>
      <c r="N168" s="1"/>
      <c r="O168" s="1"/>
    </row>
    <row r="169" spans="1:15" ht="13.5" customHeight="1" thickBot="1">
      <c r="A169" s="1"/>
      <c r="B169" s="272" t="s">
        <v>465</v>
      </c>
      <c r="C169" s="273"/>
      <c r="D169" s="273"/>
      <c r="E169" s="274"/>
      <c r="F169" s="114"/>
      <c r="G169" s="275" t="s">
        <v>466</v>
      </c>
      <c r="H169" s="276"/>
      <c r="I169" s="276"/>
      <c r="J169" s="277"/>
      <c r="K169" s="116"/>
      <c r="L169" s="1"/>
      <c r="M169" s="1"/>
      <c r="N169" s="1"/>
      <c r="O169" s="1"/>
    </row>
    <row r="170" spans="1:15" ht="12.75">
      <c r="A170" s="1"/>
      <c r="B170" s="29">
        <v>66</v>
      </c>
      <c r="C170" s="294" t="s">
        <v>64</v>
      </c>
      <c r="D170" s="295"/>
      <c r="E170" s="296"/>
      <c r="F170" s="131">
        <f>SUM(F171:F172)</f>
        <v>0</v>
      </c>
      <c r="G170" s="275" t="s">
        <v>467</v>
      </c>
      <c r="H170" s="276"/>
      <c r="I170" s="276"/>
      <c r="J170" s="277"/>
      <c r="K170" s="116"/>
      <c r="L170" s="1"/>
      <c r="M170" s="1"/>
      <c r="N170" s="1"/>
      <c r="O170" s="1"/>
    </row>
    <row r="171" spans="1:15" ht="12.75" customHeight="1">
      <c r="A171" s="1"/>
      <c r="B171" s="272" t="s">
        <v>468</v>
      </c>
      <c r="C171" s="273"/>
      <c r="D171" s="273"/>
      <c r="E171" s="274"/>
      <c r="F171" s="114"/>
      <c r="G171" s="183"/>
      <c r="H171" s="281"/>
      <c r="I171" s="282"/>
      <c r="J171" s="283"/>
      <c r="K171" s="104"/>
      <c r="L171" s="1"/>
      <c r="M171" s="1"/>
      <c r="N171" s="1"/>
      <c r="O171" s="1"/>
    </row>
    <row r="172" spans="1:15" ht="13.5" customHeight="1" thickBot="1">
      <c r="A172" s="1"/>
      <c r="B172" s="272" t="s">
        <v>469</v>
      </c>
      <c r="C172" s="273"/>
      <c r="D172" s="273"/>
      <c r="E172" s="274"/>
      <c r="F172" s="114"/>
      <c r="G172" s="34">
        <v>78</v>
      </c>
      <c r="H172" s="284" t="s">
        <v>103</v>
      </c>
      <c r="I172" s="282"/>
      <c r="J172" s="283"/>
      <c r="K172" s="116"/>
      <c r="O172" s="1"/>
    </row>
    <row r="173" spans="1:15" ht="13.5" thickBot="1">
      <c r="A173" s="1"/>
      <c r="B173" s="29">
        <v>67</v>
      </c>
      <c r="C173" s="294" t="s">
        <v>65</v>
      </c>
      <c r="D173" s="295"/>
      <c r="E173" s="296"/>
      <c r="F173" s="131">
        <f>SUM(F174:F175)</f>
        <v>0</v>
      </c>
      <c r="G173" s="182"/>
      <c r="H173" s="174"/>
      <c r="I173" s="174"/>
      <c r="J173" s="175"/>
      <c r="K173" s="104"/>
      <c r="O173" s="1"/>
    </row>
    <row r="174" spans="1:15" ht="12.75" customHeight="1">
      <c r="A174" s="1"/>
      <c r="B174" s="272" t="s">
        <v>470</v>
      </c>
      <c r="C174" s="273"/>
      <c r="D174" s="273"/>
      <c r="E174" s="274"/>
      <c r="F174" s="114"/>
      <c r="G174" s="34">
        <v>79</v>
      </c>
      <c r="H174" s="284" t="s">
        <v>91</v>
      </c>
      <c r="I174" s="282"/>
      <c r="J174" s="283"/>
      <c r="K174" s="132">
        <f>SUM(K175:K177)</f>
        <v>0</v>
      </c>
      <c r="O174" s="1"/>
    </row>
    <row r="175" spans="1:15" ht="13.5" customHeight="1" thickBot="1">
      <c r="A175" s="1"/>
      <c r="B175" s="272" t="s">
        <v>471</v>
      </c>
      <c r="C175" s="273"/>
      <c r="D175" s="273"/>
      <c r="E175" s="274"/>
      <c r="F175" s="114"/>
      <c r="G175" s="275" t="s">
        <v>476</v>
      </c>
      <c r="H175" s="276"/>
      <c r="I175" s="276"/>
      <c r="J175" s="277"/>
      <c r="K175" s="116"/>
      <c r="O175" s="1"/>
    </row>
    <row r="176" spans="1:15" ht="12.75">
      <c r="A176" s="1"/>
      <c r="B176" s="29">
        <v>68</v>
      </c>
      <c r="C176" s="294" t="s">
        <v>66</v>
      </c>
      <c r="D176" s="295"/>
      <c r="E176" s="296"/>
      <c r="F176" s="131">
        <f>F177</f>
        <v>0</v>
      </c>
      <c r="G176" s="275" t="s">
        <v>472</v>
      </c>
      <c r="H176" s="276"/>
      <c r="I176" s="276"/>
      <c r="J176" s="277"/>
      <c r="K176" s="116"/>
      <c r="O176" s="1"/>
    </row>
    <row r="177" spans="1:15" ht="13.5" customHeight="1" thickBot="1">
      <c r="A177" s="1"/>
      <c r="B177" s="272" t="s">
        <v>441</v>
      </c>
      <c r="C177" s="273"/>
      <c r="D177" s="273"/>
      <c r="E177" s="274"/>
      <c r="F177" s="114"/>
      <c r="G177" s="497"/>
      <c r="H177" s="282"/>
      <c r="I177" s="282"/>
      <c r="J177" s="283"/>
      <c r="K177" s="104"/>
      <c r="O177" s="1"/>
    </row>
    <row r="178" spans="1:15" ht="12.75">
      <c r="A178" s="1"/>
      <c r="B178" s="29">
        <v>69</v>
      </c>
      <c r="C178" s="294" t="s">
        <v>67</v>
      </c>
      <c r="D178" s="295"/>
      <c r="E178" s="296"/>
      <c r="F178" s="131">
        <f>F179</f>
        <v>0</v>
      </c>
      <c r="G178" s="291"/>
      <c r="H178" s="282"/>
      <c r="I178" s="282"/>
      <c r="J178" s="283"/>
      <c r="K178" s="103"/>
      <c r="O178" s="1"/>
    </row>
    <row r="179" spans="1:15" ht="12.75" customHeight="1" thickBot="1">
      <c r="A179" s="1"/>
      <c r="B179" s="272" t="s">
        <v>440</v>
      </c>
      <c r="C179" s="273"/>
      <c r="D179" s="273"/>
      <c r="E179" s="274"/>
      <c r="F179" s="114"/>
      <c r="G179" s="291"/>
      <c r="H179" s="282"/>
      <c r="I179" s="282"/>
      <c r="J179" s="283"/>
      <c r="K179" s="104"/>
      <c r="O179" s="1"/>
    </row>
    <row r="180" spans="1:15" ht="3" customHeight="1" hidden="1" thickBot="1">
      <c r="A180" s="1"/>
      <c r="B180" s="30"/>
      <c r="C180" s="494"/>
      <c r="D180" s="495"/>
      <c r="E180" s="496"/>
      <c r="F180" s="107"/>
      <c r="G180" s="288"/>
      <c r="H180" s="289"/>
      <c r="I180" s="289"/>
      <c r="J180" s="290"/>
      <c r="K180" s="107"/>
      <c r="L180" s="7"/>
      <c r="M180" s="7"/>
      <c r="N180" s="7"/>
      <c r="O180" s="1"/>
    </row>
    <row r="181" spans="1:15" ht="13.5" thickBot="1">
      <c r="A181" s="1"/>
      <c r="B181" s="31"/>
      <c r="C181" s="556" t="s">
        <v>50</v>
      </c>
      <c r="D181" s="358"/>
      <c r="E181" s="359"/>
      <c r="F181" s="109">
        <f>F133+F139+F147+F155+F158+F167+F170+F173+F176+F178</f>
        <v>0</v>
      </c>
      <c r="G181" s="33"/>
      <c r="H181" s="9" t="s">
        <v>51</v>
      </c>
      <c r="I181" s="9"/>
      <c r="J181" s="27"/>
      <c r="K181" s="108">
        <f>K174+K172+K168+K164+K160+K158+K156+K154+K152+K150+K148+K146+K144+K142+K140+K138+K136+K134</f>
        <v>0</v>
      </c>
      <c r="O181" s="1"/>
    </row>
    <row r="182" spans="1:15" ht="16.5" thickBot="1">
      <c r="A182" s="1"/>
      <c r="B182" s="29"/>
      <c r="C182" s="380" t="s">
        <v>68</v>
      </c>
      <c r="D182" s="381"/>
      <c r="E182" s="382"/>
      <c r="F182" s="109">
        <f>IF(K181&gt;F181,K181-F181,0)</f>
        <v>0</v>
      </c>
      <c r="G182" s="22"/>
      <c r="H182" s="23" t="s">
        <v>92</v>
      </c>
      <c r="I182" s="23"/>
      <c r="J182" s="24"/>
      <c r="K182" s="109">
        <f>IF(F181&gt;K181,F181-K181,0)</f>
        <v>0</v>
      </c>
      <c r="O182" s="1"/>
    </row>
    <row r="183" spans="1:15" ht="22.5" customHeight="1">
      <c r="A183" s="1"/>
      <c r="B183" s="41">
        <v>86</v>
      </c>
      <c r="C183" s="360" t="s">
        <v>69</v>
      </c>
      <c r="D183" s="361"/>
      <c r="E183" s="362"/>
      <c r="F183" s="131">
        <f>SUM(F184:F187)</f>
        <v>0</v>
      </c>
      <c r="G183" s="41">
        <v>87</v>
      </c>
      <c r="H183" s="292" t="s">
        <v>93</v>
      </c>
      <c r="I183" s="292"/>
      <c r="J183" s="293"/>
      <c r="K183" s="132">
        <f>K185</f>
        <v>0</v>
      </c>
      <c r="O183" s="1"/>
    </row>
    <row r="184" spans="1:15" ht="12.75">
      <c r="A184" s="1"/>
      <c r="B184" s="30">
        <v>860</v>
      </c>
      <c r="C184" s="383" t="s">
        <v>70</v>
      </c>
      <c r="D184" s="282"/>
      <c r="E184" s="283"/>
      <c r="F184" s="114"/>
      <c r="G184" s="34"/>
      <c r="H184" s="8"/>
      <c r="I184" s="8"/>
      <c r="J184" s="20"/>
      <c r="K184" s="106"/>
      <c r="O184" s="1"/>
    </row>
    <row r="185" spans="1:15" ht="12.75">
      <c r="A185" s="1"/>
      <c r="B185" s="30">
        <v>861</v>
      </c>
      <c r="C185" s="383" t="s">
        <v>71</v>
      </c>
      <c r="D185" s="282"/>
      <c r="E185" s="283"/>
      <c r="F185" s="114"/>
      <c r="G185" s="184">
        <v>871</v>
      </c>
      <c r="H185" s="10" t="s">
        <v>94</v>
      </c>
      <c r="I185" s="7"/>
      <c r="J185" s="21"/>
      <c r="K185" s="116"/>
      <c r="O185" s="1"/>
    </row>
    <row r="186" spans="1:15" ht="12.75">
      <c r="A186" s="1"/>
      <c r="B186" s="30">
        <v>862</v>
      </c>
      <c r="C186" s="383" t="s">
        <v>72</v>
      </c>
      <c r="D186" s="282"/>
      <c r="E186" s="283"/>
      <c r="F186" s="114"/>
      <c r="G186" s="32"/>
      <c r="H186" s="7"/>
      <c r="I186" s="7"/>
      <c r="J186" s="21"/>
      <c r="K186" s="104"/>
      <c r="O186" s="1"/>
    </row>
    <row r="187" spans="1:15" ht="13.5" thickBot="1">
      <c r="A187" s="1"/>
      <c r="B187" s="35">
        <v>864</v>
      </c>
      <c r="C187" s="377" t="s">
        <v>73</v>
      </c>
      <c r="D187" s="378"/>
      <c r="E187" s="379"/>
      <c r="F187" s="115"/>
      <c r="G187" s="36"/>
      <c r="H187" s="11"/>
      <c r="I187" s="11"/>
      <c r="J187" s="26"/>
      <c r="K187" s="107"/>
      <c r="O187" s="1"/>
    </row>
    <row r="188" spans="1:11" ht="13.5" thickBot="1">
      <c r="A188" s="1"/>
      <c r="B188" s="384" t="s">
        <v>74</v>
      </c>
      <c r="C188" s="286"/>
      <c r="D188" s="286"/>
      <c r="E188" s="287"/>
      <c r="F188" s="111">
        <f>F183</f>
        <v>0</v>
      </c>
      <c r="G188" s="285" t="s">
        <v>74</v>
      </c>
      <c r="H188" s="286"/>
      <c r="I188" s="286"/>
      <c r="J188" s="287"/>
      <c r="K188" s="108">
        <f>K183</f>
        <v>0</v>
      </c>
    </row>
    <row r="189" spans="1:11" ht="13.5" thickBot="1">
      <c r="A189" s="1"/>
      <c r="B189" s="285" t="s">
        <v>189</v>
      </c>
      <c r="C189" s="286"/>
      <c r="D189" s="286"/>
      <c r="E189" s="287"/>
      <c r="F189" s="112">
        <f>SUM(F188+F181)</f>
        <v>0</v>
      </c>
      <c r="G189" s="285" t="s">
        <v>95</v>
      </c>
      <c r="H189" s="286"/>
      <c r="I189" s="286"/>
      <c r="J189" s="287"/>
      <c r="K189" s="110">
        <f>SUM(K188+K181)</f>
        <v>0</v>
      </c>
    </row>
    <row r="190" spans="1:11" ht="6.75" customHeight="1">
      <c r="A190" s="1"/>
      <c r="B190" s="56"/>
      <c r="C190" s="56"/>
      <c r="D190" s="56"/>
      <c r="E190" s="56"/>
      <c r="F190" s="56"/>
      <c r="G190" s="56"/>
      <c r="H190" s="17"/>
      <c r="I190" s="18"/>
      <c r="J190" s="4"/>
      <c r="K190" s="56"/>
    </row>
    <row r="191" spans="1:11" ht="27.75" customHeight="1">
      <c r="A191" s="1"/>
      <c r="B191" s="56" t="s">
        <v>134</v>
      </c>
      <c r="C191" s="56"/>
      <c r="D191" s="56"/>
      <c r="E191" s="56"/>
      <c r="F191" s="56"/>
      <c r="G191" s="56"/>
      <c r="H191" s="17"/>
      <c r="I191" s="18"/>
      <c r="J191" s="4"/>
      <c r="K191" s="56"/>
    </row>
    <row r="192" spans="1:10" ht="10.5" customHeight="1">
      <c r="A192" s="1"/>
      <c r="C192" s="56"/>
      <c r="D192" s="56"/>
      <c r="E192" s="56"/>
      <c r="F192" s="56"/>
      <c r="G192" s="56"/>
      <c r="H192" s="43"/>
      <c r="I192" s="43"/>
      <c r="J192" s="43"/>
    </row>
    <row r="193" spans="1:10" ht="15.75">
      <c r="A193" s="1"/>
      <c r="B193" s="215"/>
      <c r="C193" s="216"/>
      <c r="D193" s="216"/>
      <c r="E193" s="216"/>
      <c r="F193" s="216"/>
      <c r="G193" s="212" t="s">
        <v>495</v>
      </c>
      <c r="H193" s="213"/>
      <c r="I193" s="214" t="s">
        <v>496</v>
      </c>
      <c r="J193" s="217"/>
    </row>
    <row r="194" spans="1:10" ht="8.25" customHeight="1">
      <c r="A194" s="1"/>
      <c r="B194" s="218"/>
      <c r="C194" s="4"/>
      <c r="D194" s="4"/>
      <c r="E194" s="4"/>
      <c r="F194" s="4"/>
      <c r="G194" s="4"/>
      <c r="H194" s="4"/>
      <c r="I194" s="4"/>
      <c r="J194" s="207"/>
    </row>
    <row r="195" spans="1:10" ht="12.75">
      <c r="A195" s="1"/>
      <c r="B195" s="218" t="s">
        <v>491</v>
      </c>
      <c r="C195" s="4"/>
      <c r="D195" s="4"/>
      <c r="E195" s="4"/>
      <c r="F195" s="4"/>
      <c r="G195" s="99"/>
      <c r="H195" s="4"/>
      <c r="I195" s="43"/>
      <c r="J195" s="207"/>
    </row>
    <row r="196" spans="1:10" ht="3" customHeight="1">
      <c r="A196" s="1"/>
      <c r="B196" s="218"/>
      <c r="C196" s="4"/>
      <c r="D196" s="4"/>
      <c r="E196" s="4"/>
      <c r="F196" s="4"/>
      <c r="G196" s="4"/>
      <c r="H196" s="4"/>
      <c r="I196" s="4"/>
      <c r="J196" s="207"/>
    </row>
    <row r="197" spans="2:10" ht="12.75">
      <c r="B197" s="248" t="s">
        <v>506</v>
      </c>
      <c r="C197" s="4"/>
      <c r="D197" s="4"/>
      <c r="E197" s="4"/>
      <c r="F197" s="4"/>
      <c r="G197" s="4"/>
      <c r="H197" s="4"/>
      <c r="I197" s="99"/>
      <c r="J197" s="207"/>
    </row>
    <row r="198" spans="2:10" ht="12.75">
      <c r="B198" s="248" t="s">
        <v>507</v>
      </c>
      <c r="C198" s="4"/>
      <c r="D198" s="4"/>
      <c r="E198" s="4"/>
      <c r="F198" s="4"/>
      <c r="G198" s="4"/>
      <c r="H198" s="4"/>
      <c r="I198" s="99"/>
      <c r="J198" s="207"/>
    </row>
    <row r="199" spans="1:10" ht="12.75">
      <c r="A199" s="1"/>
      <c r="B199" s="248" t="s">
        <v>228</v>
      </c>
      <c r="C199" s="4"/>
      <c r="D199" s="4"/>
      <c r="E199" s="4"/>
      <c r="F199" s="4"/>
      <c r="G199" s="99"/>
      <c r="H199" s="4"/>
      <c r="I199" s="99"/>
      <c r="J199" s="207"/>
    </row>
    <row r="200" spans="1:10" ht="15" customHeight="1">
      <c r="A200" s="1"/>
      <c r="B200" s="218"/>
      <c r="C200" s="4"/>
      <c r="D200" s="4"/>
      <c r="E200" s="4"/>
      <c r="F200" s="4"/>
      <c r="G200" s="4"/>
      <c r="H200" s="4"/>
      <c r="I200" s="4"/>
      <c r="J200" s="207"/>
    </row>
    <row r="201" spans="1:10" ht="12.75">
      <c r="A201" s="1"/>
      <c r="B201" s="218" t="s">
        <v>492</v>
      </c>
      <c r="C201" s="4"/>
      <c r="D201" s="4"/>
      <c r="E201" s="4"/>
      <c r="F201" s="4"/>
      <c r="G201" s="99"/>
      <c r="H201" s="4"/>
      <c r="I201" s="99"/>
      <c r="J201" s="207"/>
    </row>
    <row r="202" spans="1:10" ht="3" customHeight="1">
      <c r="A202" s="1"/>
      <c r="B202" s="218"/>
      <c r="C202" s="4"/>
      <c r="D202" s="4"/>
      <c r="E202" s="4"/>
      <c r="F202" s="4"/>
      <c r="G202" s="4"/>
      <c r="H202" s="4"/>
      <c r="I202" s="4"/>
      <c r="J202" s="207"/>
    </row>
    <row r="203" spans="1:10" ht="12.75">
      <c r="A203" s="1"/>
      <c r="B203" s="248" t="s">
        <v>229</v>
      </c>
      <c r="C203" s="4"/>
      <c r="D203" s="4"/>
      <c r="E203" s="4"/>
      <c r="F203" s="4"/>
      <c r="G203" s="99"/>
      <c r="H203" s="4"/>
      <c r="I203" s="99"/>
      <c r="J203" s="207"/>
    </row>
    <row r="204" spans="1:10" ht="3" customHeight="1">
      <c r="A204" s="1"/>
      <c r="B204" s="218"/>
      <c r="C204" s="4"/>
      <c r="D204" s="4"/>
      <c r="E204" s="4"/>
      <c r="F204" s="4"/>
      <c r="G204" s="4"/>
      <c r="H204" s="4"/>
      <c r="I204" s="4"/>
      <c r="J204" s="207"/>
    </row>
    <row r="205" spans="1:10" ht="12.75">
      <c r="A205" s="1"/>
      <c r="B205" s="218"/>
      <c r="C205" s="4"/>
      <c r="D205" s="4"/>
      <c r="E205" s="4"/>
      <c r="F205" s="4"/>
      <c r="G205" s="4"/>
      <c r="H205" s="4"/>
      <c r="I205" s="4"/>
      <c r="J205" s="207"/>
    </row>
    <row r="206" spans="1:10" ht="5.25" customHeight="1">
      <c r="A206" s="1"/>
      <c r="B206" s="218"/>
      <c r="C206" s="4"/>
      <c r="D206" s="4"/>
      <c r="E206" s="4"/>
      <c r="F206" s="4"/>
      <c r="G206" s="4"/>
      <c r="H206" s="4"/>
      <c r="I206" s="4"/>
      <c r="J206" s="207"/>
    </row>
    <row r="207" spans="1:10" ht="12.75">
      <c r="A207" s="1"/>
      <c r="B207" s="218" t="s">
        <v>493</v>
      </c>
      <c r="C207" s="4"/>
      <c r="D207" s="4"/>
      <c r="E207" s="4"/>
      <c r="F207" s="4"/>
      <c r="G207" s="99"/>
      <c r="H207" s="4"/>
      <c r="I207" s="99"/>
      <c r="J207" s="207"/>
    </row>
    <row r="208" spans="1:10" ht="3" customHeight="1">
      <c r="A208" s="1"/>
      <c r="B208" s="218"/>
      <c r="C208" s="4"/>
      <c r="D208" s="4"/>
      <c r="E208" s="4"/>
      <c r="F208" s="4"/>
      <c r="G208" s="4"/>
      <c r="H208" s="4"/>
      <c r="I208" s="4"/>
      <c r="J208" s="207"/>
    </row>
    <row r="209" spans="1:10" ht="12.75">
      <c r="A209" s="1"/>
      <c r="B209" s="218" t="s">
        <v>494</v>
      </c>
      <c r="C209" s="4"/>
      <c r="D209" s="4"/>
      <c r="E209" s="4"/>
      <c r="F209" s="4"/>
      <c r="G209" s="99"/>
      <c r="H209" s="4"/>
      <c r="I209" s="99"/>
      <c r="J209" s="207"/>
    </row>
    <row r="210" spans="1:10" ht="12.75">
      <c r="A210" s="1"/>
      <c r="B210" s="219"/>
      <c r="C210" s="220"/>
      <c r="D210" s="220"/>
      <c r="E210" s="220"/>
      <c r="F210" s="220"/>
      <c r="G210" s="220"/>
      <c r="H210" s="220"/>
      <c r="I210" s="220"/>
      <c r="J210" s="221"/>
    </row>
    <row r="211" spans="1:10" ht="12.75">
      <c r="A211" s="1"/>
      <c r="B211" s="19"/>
      <c r="C211" s="43"/>
      <c r="D211" s="43"/>
      <c r="E211" s="43"/>
      <c r="F211" s="43"/>
      <c r="G211" s="43"/>
      <c r="H211" s="43"/>
      <c r="I211" s="43"/>
      <c r="J211" s="43"/>
    </row>
    <row r="212" spans="1:10" ht="12.75">
      <c r="A212" s="1"/>
      <c r="C212" s="43"/>
      <c r="D212" s="43"/>
      <c r="E212" s="43"/>
      <c r="F212" s="43"/>
      <c r="G212" s="43"/>
      <c r="H212" s="43"/>
      <c r="I212" s="43"/>
      <c r="J212" s="43"/>
    </row>
    <row r="213" spans="1:10" ht="20.25">
      <c r="A213" s="1"/>
      <c r="B213" s="135" t="s">
        <v>487</v>
      </c>
      <c r="C213" s="43"/>
      <c r="D213" s="43"/>
      <c r="E213" s="43"/>
      <c r="F213" s="43"/>
      <c r="G213" s="43"/>
      <c r="H213" s="43"/>
      <c r="I213" s="43"/>
      <c r="J213" s="43"/>
    </row>
    <row r="214" spans="1:10" ht="20.25">
      <c r="A214" s="1"/>
      <c r="B214" s="16"/>
      <c r="C214" s="43"/>
      <c r="D214" s="43"/>
      <c r="E214" s="43"/>
      <c r="F214" s="43"/>
      <c r="G214" s="43"/>
      <c r="H214" s="43"/>
      <c r="I214" s="43"/>
      <c r="J214" s="43"/>
    </row>
    <row r="215" spans="1:10" ht="15.75">
      <c r="A215" s="1"/>
      <c r="B215" s="56" t="s">
        <v>140</v>
      </c>
      <c r="C215" s="43"/>
      <c r="D215" s="43"/>
      <c r="E215" s="43"/>
      <c r="F215" s="43"/>
      <c r="G215" s="43"/>
      <c r="H215" s="43"/>
      <c r="I215" s="43"/>
      <c r="J215" s="43"/>
    </row>
    <row r="216" spans="1:10" ht="13.5" thickBot="1">
      <c r="A216" s="1"/>
      <c r="B216" s="87"/>
      <c r="C216" s="87"/>
      <c r="D216" s="87"/>
      <c r="E216" s="87"/>
      <c r="F216" s="87"/>
      <c r="G216" s="87"/>
      <c r="H216" s="43"/>
      <c r="I216" s="43"/>
      <c r="J216" s="43"/>
    </row>
    <row r="217" spans="1:17" ht="19.5" customHeight="1">
      <c r="A217" s="1"/>
      <c r="B217" s="372" t="s">
        <v>135</v>
      </c>
      <c r="C217" s="373"/>
      <c r="D217" s="373"/>
      <c r="E217" s="373"/>
      <c r="F217" s="373"/>
      <c r="G217" s="374"/>
      <c r="H217" s="325"/>
      <c r="I217" s="326"/>
      <c r="J217" s="43"/>
      <c r="P217" s="43"/>
      <c r="Q217" s="43"/>
    </row>
    <row r="218" spans="1:17" ht="19.5" customHeight="1">
      <c r="A218" s="1"/>
      <c r="B218" s="368" t="s">
        <v>138</v>
      </c>
      <c r="C218" s="369"/>
      <c r="D218" s="369"/>
      <c r="E218" s="369"/>
      <c r="F218" s="369"/>
      <c r="G218" s="375"/>
      <c r="H218" s="376"/>
      <c r="I218" s="332"/>
      <c r="J218" s="43"/>
      <c r="P218" s="43"/>
      <c r="Q218" s="43"/>
    </row>
    <row r="219" spans="1:17" ht="19.5" customHeight="1">
      <c r="A219" s="1"/>
      <c r="B219" s="368" t="s">
        <v>139</v>
      </c>
      <c r="C219" s="369"/>
      <c r="D219" s="369"/>
      <c r="E219" s="369"/>
      <c r="F219" s="369"/>
      <c r="G219" s="375"/>
      <c r="H219" s="376"/>
      <c r="I219" s="332"/>
      <c r="J219" s="43"/>
      <c r="P219" s="43"/>
      <c r="Q219" s="43"/>
    </row>
    <row r="220" spans="1:17" ht="19.5" customHeight="1">
      <c r="A220" s="1"/>
      <c r="B220" s="368" t="s">
        <v>136</v>
      </c>
      <c r="C220" s="369"/>
      <c r="D220" s="369"/>
      <c r="E220" s="369"/>
      <c r="F220" s="369"/>
      <c r="G220" s="369"/>
      <c r="H220" s="331"/>
      <c r="I220" s="332"/>
      <c r="J220" s="43"/>
      <c r="P220" s="43"/>
      <c r="Q220" s="43"/>
    </row>
    <row r="221" spans="1:17" ht="19.5" customHeight="1" thickBot="1">
      <c r="A221" s="1"/>
      <c r="B221" s="498" t="s">
        <v>137</v>
      </c>
      <c r="C221" s="499"/>
      <c r="D221" s="499"/>
      <c r="E221" s="499"/>
      <c r="F221" s="499"/>
      <c r="G221" s="499"/>
      <c r="H221" s="370"/>
      <c r="I221" s="371"/>
      <c r="J221" s="43"/>
      <c r="P221" s="43"/>
      <c r="Q221" s="43"/>
    </row>
    <row r="222" spans="1:10" ht="12.75">
      <c r="A222" s="1"/>
      <c r="B222" s="87"/>
      <c r="C222" s="87"/>
      <c r="D222" s="87"/>
      <c r="E222" s="87"/>
      <c r="F222" s="87"/>
      <c r="G222" s="87"/>
      <c r="H222" s="43"/>
      <c r="I222" s="43"/>
      <c r="J222" s="43"/>
    </row>
    <row r="223" spans="1:10" ht="15.75">
      <c r="A223" s="1"/>
      <c r="B223" s="56" t="s">
        <v>143</v>
      </c>
      <c r="C223" s="87"/>
      <c r="D223" s="87"/>
      <c r="E223" s="87"/>
      <c r="F223" s="87"/>
      <c r="G223" s="87"/>
      <c r="H223" s="43"/>
      <c r="I223" s="43"/>
      <c r="J223" s="43"/>
    </row>
    <row r="224" spans="1:10" ht="16.5" thickBot="1">
      <c r="A224" s="1"/>
      <c r="B224" s="56"/>
      <c r="C224" s="87"/>
      <c r="D224" s="87"/>
      <c r="E224" s="87"/>
      <c r="F224" s="87"/>
      <c r="G224" s="87"/>
      <c r="H224" s="43"/>
      <c r="I224" s="43"/>
      <c r="J224" s="43"/>
    </row>
    <row r="225" spans="1:17" ht="12.75">
      <c r="A225" s="1"/>
      <c r="B225" s="315" t="s">
        <v>141</v>
      </c>
      <c r="C225" s="316"/>
      <c r="D225" s="316"/>
      <c r="E225" s="316"/>
      <c r="F225" s="316"/>
      <c r="G225" s="317"/>
      <c r="H225" s="333"/>
      <c r="I225" s="333"/>
      <c r="J225" s="325"/>
      <c r="P225" s="43"/>
      <c r="Q225" s="43"/>
    </row>
    <row r="226" spans="1:17" ht="34.5" customHeight="1">
      <c r="A226" s="1"/>
      <c r="B226" s="312" t="s">
        <v>142</v>
      </c>
      <c r="C226" s="313"/>
      <c r="D226" s="313"/>
      <c r="E226" s="313"/>
      <c r="F226" s="313"/>
      <c r="G226" s="314"/>
      <c r="H226" s="310"/>
      <c r="I226" s="310"/>
      <c r="J226" s="311"/>
      <c r="P226" s="43"/>
      <c r="Q226" s="43"/>
    </row>
    <row r="227" spans="1:17" ht="34.5" customHeight="1">
      <c r="A227" s="1"/>
      <c r="B227" s="312" t="s">
        <v>142</v>
      </c>
      <c r="C227" s="313"/>
      <c r="D227" s="313"/>
      <c r="E227" s="313"/>
      <c r="F227" s="313"/>
      <c r="G227" s="314"/>
      <c r="H227" s="310"/>
      <c r="I227" s="310"/>
      <c r="J227" s="311"/>
      <c r="P227" s="43"/>
      <c r="Q227" s="43"/>
    </row>
    <row r="228" spans="1:17" ht="34.5" customHeight="1" thickBot="1">
      <c r="A228" s="1"/>
      <c r="B228" s="363" t="s">
        <v>142</v>
      </c>
      <c r="C228" s="364"/>
      <c r="D228" s="364"/>
      <c r="E228" s="364"/>
      <c r="F228" s="364"/>
      <c r="G228" s="365"/>
      <c r="H228" s="389"/>
      <c r="I228" s="389"/>
      <c r="J228" s="390"/>
      <c r="P228" s="43"/>
      <c r="Q228" s="43"/>
    </row>
    <row r="229" spans="1:10" ht="12.75">
      <c r="A229" s="1"/>
      <c r="B229" s="87"/>
      <c r="C229" s="87"/>
      <c r="D229" s="87"/>
      <c r="E229" s="87"/>
      <c r="F229" s="87"/>
      <c r="G229" s="87"/>
      <c r="H229" s="43"/>
      <c r="I229" s="43"/>
      <c r="J229" s="43"/>
    </row>
    <row r="230" spans="1:10" ht="12.75">
      <c r="A230" s="1"/>
      <c r="C230" s="43"/>
      <c r="D230" s="43"/>
      <c r="E230" s="43"/>
      <c r="F230" s="43"/>
      <c r="G230" s="43"/>
      <c r="H230" s="43"/>
      <c r="I230" s="43"/>
      <c r="J230" s="43"/>
    </row>
    <row r="231" spans="1:10" ht="20.25">
      <c r="A231" s="1"/>
      <c r="B231" s="135" t="s">
        <v>488</v>
      </c>
      <c r="C231" s="43"/>
      <c r="D231" s="43"/>
      <c r="E231" s="43"/>
      <c r="F231" s="43"/>
      <c r="G231" s="43"/>
      <c r="H231" s="43"/>
      <c r="I231" s="43"/>
      <c r="J231" s="43"/>
    </row>
    <row r="232" spans="1:10" ht="12.75">
      <c r="A232" s="1"/>
      <c r="C232" s="43"/>
      <c r="D232" s="43"/>
      <c r="E232" s="43"/>
      <c r="F232" s="43"/>
      <c r="G232" s="43"/>
      <c r="H232" s="43"/>
      <c r="I232" s="43"/>
      <c r="J232" s="43"/>
    </row>
    <row r="233" spans="1:10" ht="13.5" thickBot="1">
      <c r="A233" s="1"/>
      <c r="B233" s="43" t="s">
        <v>482</v>
      </c>
      <c r="C233" s="43"/>
      <c r="D233" s="43"/>
      <c r="E233" s="43"/>
      <c r="F233" s="43"/>
      <c r="G233" s="43"/>
      <c r="H233" s="43"/>
      <c r="I233" s="43"/>
      <c r="J233" s="43"/>
    </row>
    <row r="234" spans="1:17" ht="41.25" customHeight="1">
      <c r="A234" s="1"/>
      <c r="B234" s="318" t="s">
        <v>144</v>
      </c>
      <c r="C234" s="319"/>
      <c r="D234" s="319"/>
      <c r="E234" s="319"/>
      <c r="F234" s="319"/>
      <c r="G234" s="328"/>
      <c r="H234" s="329"/>
      <c r="I234" s="329"/>
      <c r="J234" s="329"/>
      <c r="K234" s="330"/>
      <c r="P234" s="43"/>
      <c r="Q234" s="43"/>
    </row>
    <row r="235" spans="1:17" ht="41.25" customHeight="1">
      <c r="A235" s="1"/>
      <c r="B235" s="503" t="s">
        <v>145</v>
      </c>
      <c r="C235" s="504"/>
      <c r="D235" s="305" t="s">
        <v>146</v>
      </c>
      <c r="E235" s="306"/>
      <c r="F235" s="306"/>
      <c r="G235" s="307"/>
      <c r="H235" s="308"/>
      <c r="I235" s="308"/>
      <c r="J235" s="308"/>
      <c r="K235" s="309"/>
      <c r="P235" s="43"/>
      <c r="Q235" s="43"/>
    </row>
    <row r="236" spans="1:17" ht="41.25" customHeight="1">
      <c r="A236" s="1"/>
      <c r="B236" s="503"/>
      <c r="C236" s="504"/>
      <c r="D236" s="305" t="s">
        <v>147</v>
      </c>
      <c r="E236" s="306"/>
      <c r="F236" s="306"/>
      <c r="G236" s="307"/>
      <c r="H236" s="308"/>
      <c r="I236" s="308"/>
      <c r="J236" s="308"/>
      <c r="K236" s="309"/>
      <c r="P236" s="43"/>
      <c r="Q236" s="43"/>
    </row>
    <row r="237" spans="1:17" ht="41.25" customHeight="1">
      <c r="A237" s="1"/>
      <c r="B237" s="503"/>
      <c r="C237" s="504"/>
      <c r="D237" s="305" t="s">
        <v>181</v>
      </c>
      <c r="E237" s="306"/>
      <c r="F237" s="306"/>
      <c r="G237" s="307"/>
      <c r="H237" s="308"/>
      <c r="I237" s="308"/>
      <c r="J237" s="308"/>
      <c r="K237" s="309"/>
      <c r="P237" s="43"/>
      <c r="Q237" s="43"/>
    </row>
    <row r="238" spans="1:17" ht="41.25" customHeight="1">
      <c r="A238" s="1"/>
      <c r="B238" s="503"/>
      <c r="C238" s="504"/>
      <c r="D238" s="305" t="s">
        <v>148</v>
      </c>
      <c r="E238" s="306"/>
      <c r="F238" s="306"/>
      <c r="G238" s="307"/>
      <c r="H238" s="308"/>
      <c r="I238" s="308"/>
      <c r="J238" s="308"/>
      <c r="K238" s="309"/>
      <c r="P238" s="43"/>
      <c r="Q238" s="43"/>
    </row>
    <row r="239" spans="1:17" ht="41.25" customHeight="1">
      <c r="A239" s="1"/>
      <c r="B239" s="327" t="s">
        <v>149</v>
      </c>
      <c r="C239" s="306"/>
      <c r="D239" s="306"/>
      <c r="E239" s="306"/>
      <c r="F239" s="306"/>
      <c r="G239" s="507"/>
      <c r="H239" s="508"/>
      <c r="I239" s="508"/>
      <c r="J239" s="508"/>
      <c r="K239" s="509"/>
      <c r="P239" s="43"/>
      <c r="Q239" s="43"/>
    </row>
    <row r="240" spans="1:17" ht="41.25" customHeight="1">
      <c r="A240" s="1"/>
      <c r="B240" s="503" t="s">
        <v>150</v>
      </c>
      <c r="C240" s="504"/>
      <c r="D240" s="305" t="s">
        <v>414</v>
      </c>
      <c r="E240" s="306"/>
      <c r="F240" s="306"/>
      <c r="G240" s="307"/>
      <c r="H240" s="308"/>
      <c r="I240" s="308"/>
      <c r="J240" s="308"/>
      <c r="K240" s="309"/>
      <c r="P240" s="43"/>
      <c r="Q240" s="43"/>
    </row>
    <row r="241" spans="1:17" ht="41.25" customHeight="1">
      <c r="A241" s="1"/>
      <c r="B241" s="503"/>
      <c r="C241" s="504"/>
      <c r="D241" s="305" t="s">
        <v>151</v>
      </c>
      <c r="E241" s="306"/>
      <c r="F241" s="306"/>
      <c r="G241" s="307"/>
      <c r="H241" s="308"/>
      <c r="I241" s="308"/>
      <c r="J241" s="308"/>
      <c r="K241" s="309"/>
      <c r="P241" s="43"/>
      <c r="Q241" s="43"/>
    </row>
    <row r="242" spans="1:17" ht="41.25" customHeight="1">
      <c r="A242" s="1"/>
      <c r="B242" s="503"/>
      <c r="C242" s="504"/>
      <c r="D242" s="305" t="s">
        <v>152</v>
      </c>
      <c r="E242" s="306"/>
      <c r="F242" s="306"/>
      <c r="G242" s="307"/>
      <c r="H242" s="308"/>
      <c r="I242" s="308"/>
      <c r="J242" s="308"/>
      <c r="K242" s="309"/>
      <c r="P242" s="43"/>
      <c r="Q242" s="43"/>
    </row>
    <row r="243" spans="1:17" ht="41.25" customHeight="1">
      <c r="A243" s="1"/>
      <c r="B243" s="503"/>
      <c r="C243" s="504"/>
      <c r="D243" s="305" t="s">
        <v>153</v>
      </c>
      <c r="E243" s="306"/>
      <c r="F243" s="306"/>
      <c r="G243" s="307"/>
      <c r="H243" s="308"/>
      <c r="I243" s="308"/>
      <c r="J243" s="308"/>
      <c r="K243" s="309"/>
      <c r="P243" s="43"/>
      <c r="Q243" s="43"/>
    </row>
    <row r="244" spans="1:17" ht="41.25" customHeight="1" thickBot="1">
      <c r="A244" s="1"/>
      <c r="B244" s="505" t="s">
        <v>154</v>
      </c>
      <c r="C244" s="506"/>
      <c r="D244" s="506"/>
      <c r="E244" s="506"/>
      <c r="F244" s="506"/>
      <c r="G244" s="500"/>
      <c r="H244" s="501"/>
      <c r="I244" s="501"/>
      <c r="J244" s="501"/>
      <c r="K244" s="502"/>
      <c r="P244" s="43"/>
      <c r="Q244" s="43"/>
    </row>
    <row r="245" spans="1:10" ht="41.25" customHeight="1">
      <c r="A245" s="1"/>
      <c r="C245" s="43"/>
      <c r="D245" s="43"/>
      <c r="E245" s="43"/>
      <c r="F245" s="43"/>
      <c r="G245" s="43"/>
      <c r="H245" s="43"/>
      <c r="I245" s="43"/>
      <c r="J245" s="43"/>
    </row>
    <row r="246" spans="1:10" ht="41.25" customHeight="1">
      <c r="A246" s="1"/>
      <c r="C246" s="43"/>
      <c r="D246" s="43"/>
      <c r="E246" s="43"/>
      <c r="F246" s="43"/>
      <c r="G246" s="43"/>
      <c r="H246" s="43"/>
      <c r="I246" s="43"/>
      <c r="J246" s="43"/>
    </row>
    <row r="247" spans="1:10" ht="20.25">
      <c r="A247" s="1"/>
      <c r="B247" s="135" t="s">
        <v>489</v>
      </c>
      <c r="C247" s="43"/>
      <c r="D247" s="43"/>
      <c r="E247" s="43"/>
      <c r="F247" s="43"/>
      <c r="G247" s="43"/>
      <c r="H247" s="43"/>
      <c r="I247" s="43"/>
      <c r="J247" s="43"/>
    </row>
    <row r="248" spans="1:10" ht="20.25">
      <c r="A248" s="1"/>
      <c r="B248" s="16"/>
      <c r="C248" s="43"/>
      <c r="D248" s="43"/>
      <c r="E248" s="43"/>
      <c r="F248" s="43"/>
      <c r="G248" s="43"/>
      <c r="H248" s="43"/>
      <c r="I248" s="43"/>
      <c r="J248" s="43"/>
    </row>
    <row r="249" spans="1:11" ht="29.25" customHeight="1">
      <c r="A249" s="1"/>
      <c r="B249" s="515" t="s">
        <v>386</v>
      </c>
      <c r="C249" s="515"/>
      <c r="D249" s="515"/>
      <c r="E249" s="515"/>
      <c r="F249" s="515"/>
      <c r="G249" s="515"/>
      <c r="H249" s="515"/>
      <c r="I249" s="515"/>
      <c r="J249" s="515"/>
      <c r="K249" s="515"/>
    </row>
    <row r="250" spans="1:11" ht="32.25" customHeight="1">
      <c r="A250" s="1"/>
      <c r="B250" s="349" t="s">
        <v>216</v>
      </c>
      <c r="C250" s="349"/>
      <c r="D250" s="349"/>
      <c r="E250" s="349"/>
      <c r="F250" s="349"/>
      <c r="G250" s="349"/>
      <c r="H250" s="349"/>
      <c r="I250" s="514"/>
      <c r="J250" s="514"/>
      <c r="K250" s="514"/>
    </row>
    <row r="251" spans="1:10" ht="21" thickBot="1">
      <c r="A251" s="1"/>
      <c r="B251" s="16"/>
      <c r="C251" s="43"/>
      <c r="D251" s="43"/>
      <c r="E251" s="43"/>
      <c r="F251" s="43"/>
      <c r="G251" s="43"/>
      <c r="H251" s="43"/>
      <c r="I251" s="43"/>
      <c r="J251" s="43"/>
    </row>
    <row r="252" spans="1:15" ht="63.75" customHeight="1">
      <c r="A252" s="1"/>
      <c r="B252" s="523"/>
      <c r="C252" s="524"/>
      <c r="D252" s="524"/>
      <c r="E252" s="525"/>
      <c r="F252" s="510" t="s">
        <v>485</v>
      </c>
      <c r="G252" s="510"/>
      <c r="H252" s="510" t="s">
        <v>484</v>
      </c>
      <c r="I252" s="510"/>
      <c r="J252" s="43"/>
      <c r="N252" s="1"/>
      <c r="O252" s="1"/>
    </row>
    <row r="253" spans="1:15" ht="24.75" customHeight="1">
      <c r="A253" s="1"/>
      <c r="B253" s="527" t="s">
        <v>155</v>
      </c>
      <c r="C253" s="528"/>
      <c r="D253" s="528"/>
      <c r="E253" s="528"/>
      <c r="F253" s="528"/>
      <c r="G253" s="528"/>
      <c r="H253" s="528"/>
      <c r="I253" s="529"/>
      <c r="J253" s="43"/>
      <c r="N253" s="1"/>
      <c r="O253" s="1"/>
    </row>
    <row r="254" spans="1:10" ht="21.75" customHeight="1">
      <c r="A254" s="1"/>
      <c r="B254" s="511" t="s">
        <v>156</v>
      </c>
      <c r="C254" s="512"/>
      <c r="D254" s="512"/>
      <c r="E254" s="512"/>
      <c r="F254" s="512"/>
      <c r="G254" s="512"/>
      <c r="H254" s="512"/>
      <c r="I254" s="513"/>
      <c r="J254" s="43"/>
    </row>
    <row r="255" spans="1:15" ht="32.25" customHeight="1">
      <c r="A255" s="1"/>
      <c r="B255" s="350" t="s">
        <v>161</v>
      </c>
      <c r="C255" s="351"/>
      <c r="D255" s="351"/>
      <c r="E255" s="351"/>
      <c r="F255" s="354" t="s">
        <v>157</v>
      </c>
      <c r="G255" s="354"/>
      <c r="H255" s="353" t="s">
        <v>158</v>
      </c>
      <c r="I255" s="353"/>
      <c r="J255" s="43"/>
      <c r="N255" s="1"/>
      <c r="O255" s="1"/>
    </row>
    <row r="256" spans="1:15" ht="21.75" customHeight="1">
      <c r="A256" s="1"/>
      <c r="B256" s="511" t="s">
        <v>159</v>
      </c>
      <c r="C256" s="512"/>
      <c r="D256" s="512"/>
      <c r="E256" s="512"/>
      <c r="F256" s="512"/>
      <c r="G256" s="512"/>
      <c r="H256" s="512"/>
      <c r="I256" s="513"/>
      <c r="J256" s="43"/>
      <c r="N256" s="1"/>
      <c r="O256" s="1"/>
    </row>
    <row r="257" spans="1:10" ht="12.75" customHeight="1">
      <c r="A257" s="1"/>
      <c r="B257" s="350" t="s">
        <v>162</v>
      </c>
      <c r="C257" s="351"/>
      <c r="D257" s="351"/>
      <c r="E257" s="351"/>
      <c r="F257" s="354" t="s">
        <v>157</v>
      </c>
      <c r="G257" s="354"/>
      <c r="H257" s="353" t="s">
        <v>158</v>
      </c>
      <c r="I257" s="353"/>
      <c r="J257" s="43"/>
    </row>
    <row r="258" spans="1:10" ht="32.25" customHeight="1">
      <c r="A258" s="1"/>
      <c r="B258" s="350" t="s">
        <v>163</v>
      </c>
      <c r="C258" s="351"/>
      <c r="D258" s="351"/>
      <c r="E258" s="351"/>
      <c r="F258" s="354" t="s">
        <v>157</v>
      </c>
      <c r="G258" s="354"/>
      <c r="H258" s="353" t="s">
        <v>158</v>
      </c>
      <c r="I258" s="353"/>
      <c r="J258" s="43"/>
    </row>
    <row r="259" spans="1:10" ht="21.75" customHeight="1">
      <c r="A259" s="1"/>
      <c r="B259" s="350" t="s">
        <v>164</v>
      </c>
      <c r="C259" s="351"/>
      <c r="D259" s="351"/>
      <c r="E259" s="351"/>
      <c r="F259" s="354" t="s">
        <v>157</v>
      </c>
      <c r="G259" s="354"/>
      <c r="H259" s="352"/>
      <c r="I259" s="352"/>
      <c r="J259" s="43"/>
    </row>
    <row r="260" spans="1:10" ht="36.75" customHeight="1">
      <c r="A260" s="1"/>
      <c r="B260" s="350" t="s">
        <v>165</v>
      </c>
      <c r="C260" s="351"/>
      <c r="D260" s="351"/>
      <c r="E260" s="351"/>
      <c r="F260" s="354" t="s">
        <v>157</v>
      </c>
      <c r="G260" s="354"/>
      <c r="H260" s="354" t="s">
        <v>157</v>
      </c>
      <c r="I260" s="354"/>
      <c r="J260" s="43"/>
    </row>
    <row r="261" spans="1:10" ht="23.25" customHeight="1">
      <c r="A261" s="1"/>
      <c r="B261" s="350" t="s">
        <v>230</v>
      </c>
      <c r="C261" s="351"/>
      <c r="D261" s="351"/>
      <c r="E261" s="351"/>
      <c r="F261" s="519" t="s">
        <v>231</v>
      </c>
      <c r="G261" s="519"/>
      <c r="H261" s="519" t="s">
        <v>231</v>
      </c>
      <c r="I261" s="519"/>
      <c r="J261" s="43"/>
    </row>
    <row r="262" spans="1:10" ht="25.5" customHeight="1">
      <c r="A262" s="1"/>
      <c r="B262" s="350" t="s">
        <v>166</v>
      </c>
      <c r="C262" s="351"/>
      <c r="D262" s="351"/>
      <c r="E262" s="351"/>
      <c r="F262" s="519" t="s">
        <v>231</v>
      </c>
      <c r="G262" s="519"/>
      <c r="H262" s="519" t="s">
        <v>231</v>
      </c>
      <c r="I262" s="519"/>
      <c r="J262" s="43"/>
    </row>
    <row r="263" spans="1:10" ht="21.75" customHeight="1">
      <c r="A263" s="1"/>
      <c r="B263" s="350" t="s">
        <v>167</v>
      </c>
      <c r="C263" s="351"/>
      <c r="D263" s="351"/>
      <c r="E263" s="351"/>
      <c r="F263" s="354" t="s">
        <v>157</v>
      </c>
      <c r="G263" s="354"/>
      <c r="H263" s="354" t="s">
        <v>157</v>
      </c>
      <c r="I263" s="354"/>
      <c r="J263" s="43"/>
    </row>
    <row r="264" spans="1:15" ht="22.5" customHeight="1">
      <c r="A264" s="1"/>
      <c r="B264" s="516" t="s">
        <v>483</v>
      </c>
      <c r="C264" s="517"/>
      <c r="D264" s="517"/>
      <c r="E264" s="517"/>
      <c r="F264" s="517"/>
      <c r="G264" s="517"/>
      <c r="H264" s="517"/>
      <c r="I264" s="518"/>
      <c r="J264" s="43"/>
      <c r="N264" s="1"/>
      <c r="O264" s="1"/>
    </row>
    <row r="265" spans="1:15" ht="21.75" customHeight="1">
      <c r="A265" s="1"/>
      <c r="B265" s="520" t="s">
        <v>160</v>
      </c>
      <c r="C265" s="521"/>
      <c r="D265" s="521"/>
      <c r="E265" s="521"/>
      <c r="F265" s="521"/>
      <c r="G265" s="521"/>
      <c r="H265" s="521"/>
      <c r="I265" s="522"/>
      <c r="J265" s="43"/>
      <c r="N265" s="1"/>
      <c r="O265" s="1"/>
    </row>
    <row r="266" spans="1:10" ht="69" customHeight="1">
      <c r="A266" s="1"/>
      <c r="B266" s="350" t="s">
        <v>217</v>
      </c>
      <c r="C266" s="351"/>
      <c r="D266" s="351"/>
      <c r="E266" s="351"/>
      <c r="F266" s="354" t="s">
        <v>157</v>
      </c>
      <c r="G266" s="354"/>
      <c r="H266" s="354" t="s">
        <v>157</v>
      </c>
      <c r="I266" s="354"/>
      <c r="J266" s="43"/>
    </row>
    <row r="267" spans="1:10" ht="32.25" customHeight="1">
      <c r="A267" s="1"/>
      <c r="B267" s="350" t="s">
        <v>218</v>
      </c>
      <c r="C267" s="351"/>
      <c r="D267" s="351"/>
      <c r="E267" s="351"/>
      <c r="F267" s="354" t="s">
        <v>157</v>
      </c>
      <c r="G267" s="354"/>
      <c r="H267" s="354" t="s">
        <v>157</v>
      </c>
      <c r="I267" s="354"/>
      <c r="J267" s="43"/>
    </row>
    <row r="268" spans="1:10" ht="21.75" customHeight="1">
      <c r="A268" s="1"/>
      <c r="B268" s="350" t="s">
        <v>219</v>
      </c>
      <c r="C268" s="351"/>
      <c r="D268" s="351"/>
      <c r="E268" s="351"/>
      <c r="F268" s="354" t="s">
        <v>157</v>
      </c>
      <c r="G268" s="354"/>
      <c r="H268" s="354" t="s">
        <v>157</v>
      </c>
      <c r="I268" s="354"/>
      <c r="J268" s="43"/>
    </row>
    <row r="269" spans="1:15" ht="21.75" customHeight="1">
      <c r="A269" s="1"/>
      <c r="B269" s="350" t="s">
        <v>220</v>
      </c>
      <c r="C269" s="351"/>
      <c r="D269" s="351"/>
      <c r="E269" s="351"/>
      <c r="F269" s="354" t="s">
        <v>157</v>
      </c>
      <c r="G269" s="354"/>
      <c r="H269" s="354" t="s">
        <v>157</v>
      </c>
      <c r="I269" s="354"/>
      <c r="J269" s="43"/>
      <c r="L269" s="1"/>
      <c r="M269" s="1"/>
      <c r="N269" s="1"/>
      <c r="O269" s="1"/>
    </row>
    <row r="270" spans="1:15" ht="21.75" customHeight="1" thickBot="1">
      <c r="A270" s="1"/>
      <c r="B270" s="530" t="s">
        <v>221</v>
      </c>
      <c r="C270" s="531"/>
      <c r="D270" s="531"/>
      <c r="E270" s="531"/>
      <c r="F270" s="526" t="s">
        <v>157</v>
      </c>
      <c r="G270" s="526"/>
      <c r="H270" s="526" t="s">
        <v>157</v>
      </c>
      <c r="I270" s="526"/>
      <c r="J270" s="43"/>
      <c r="L270" s="1"/>
      <c r="M270" s="1"/>
      <c r="N270" s="1"/>
      <c r="O270" s="1"/>
    </row>
    <row r="271" spans="1:15" ht="12" customHeight="1">
      <c r="A271" s="1"/>
      <c r="B271" s="16"/>
      <c r="C271" s="43"/>
      <c r="D271" s="43"/>
      <c r="E271" s="43"/>
      <c r="F271" s="43"/>
      <c r="G271" s="43"/>
      <c r="H271" s="43"/>
      <c r="I271" s="43"/>
      <c r="J271" s="43"/>
      <c r="L271" s="1"/>
      <c r="M271" s="1"/>
      <c r="N271" s="1"/>
      <c r="O271" s="1"/>
    </row>
    <row r="272" spans="1:15" ht="26.25" customHeight="1">
      <c r="A272" s="1"/>
      <c r="B272" s="349" t="s">
        <v>168</v>
      </c>
      <c r="C272" s="349"/>
      <c r="D272" s="349"/>
      <c r="E272" s="349"/>
      <c r="F272" s="349"/>
      <c r="G272" s="349"/>
      <c r="H272" s="349"/>
      <c r="I272" s="349"/>
      <c r="J272" s="349"/>
      <c r="K272" s="349"/>
      <c r="L272" s="1"/>
      <c r="M272" s="1"/>
      <c r="N272" s="1"/>
      <c r="O272" s="1"/>
    </row>
    <row r="273" spans="1:15" ht="27" customHeight="1">
      <c r="A273" s="1"/>
      <c r="B273" s="349" t="s">
        <v>222</v>
      </c>
      <c r="C273" s="349"/>
      <c r="D273" s="349"/>
      <c r="E273" s="349"/>
      <c r="F273" s="349"/>
      <c r="G273" s="349"/>
      <c r="H273" s="349"/>
      <c r="I273" s="349"/>
      <c r="J273" s="349"/>
      <c r="K273" s="349"/>
      <c r="L273" s="1"/>
      <c r="M273" s="1"/>
      <c r="N273" s="1"/>
      <c r="O273" s="1"/>
    </row>
    <row r="274" spans="1:15" ht="20.25">
      <c r="A274" s="1"/>
      <c r="B274" s="16"/>
      <c r="C274" s="43"/>
      <c r="D274" s="43"/>
      <c r="E274" s="43"/>
      <c r="F274" s="43"/>
      <c r="G274" s="43"/>
      <c r="H274" s="43"/>
      <c r="I274" s="43"/>
      <c r="J274" s="43"/>
      <c r="L274" s="1"/>
      <c r="M274" s="1"/>
      <c r="N274" s="1"/>
      <c r="O274" s="1"/>
    </row>
    <row r="275" spans="1:15" ht="12.75">
      <c r="A275" s="1"/>
      <c r="C275" s="43"/>
      <c r="D275" s="43"/>
      <c r="E275" s="43"/>
      <c r="F275" s="43"/>
      <c r="G275" s="43"/>
      <c r="H275" s="43"/>
      <c r="I275" s="43"/>
      <c r="J275" s="43"/>
      <c r="L275" s="1"/>
      <c r="M275" s="1"/>
      <c r="N275" s="1"/>
      <c r="O275" s="1"/>
    </row>
    <row r="276" spans="1:15" ht="20.25">
      <c r="A276" s="1"/>
      <c r="B276" s="135" t="s">
        <v>490</v>
      </c>
      <c r="C276" s="43"/>
      <c r="D276" s="43"/>
      <c r="E276" s="43"/>
      <c r="F276" s="43"/>
      <c r="G276" s="43"/>
      <c r="H276" s="43"/>
      <c r="I276" s="43"/>
      <c r="J276" s="43"/>
      <c r="L276" s="1"/>
      <c r="M276" s="1"/>
      <c r="N276" s="1"/>
      <c r="O276" s="1"/>
    </row>
    <row r="277" spans="1:15" ht="12.75">
      <c r="A277" s="1"/>
      <c r="C277" s="43"/>
      <c r="D277" s="43"/>
      <c r="E277" s="43"/>
      <c r="F277" s="43"/>
      <c r="G277" s="43"/>
      <c r="H277" s="43"/>
      <c r="I277" s="43"/>
      <c r="J277" s="43"/>
      <c r="L277" s="1"/>
      <c r="M277" s="1"/>
      <c r="N277" s="1"/>
      <c r="O277" s="1"/>
    </row>
    <row r="278" spans="1:15" ht="12.75">
      <c r="A278" s="1"/>
      <c r="B278" s="571" t="s">
        <v>170</v>
      </c>
      <c r="C278" s="571"/>
      <c r="D278" s="571"/>
      <c r="E278" s="571"/>
      <c r="F278" s="571"/>
      <c r="G278" s="571"/>
      <c r="H278" s="571"/>
      <c r="I278" s="571"/>
      <c r="J278" s="571"/>
      <c r="K278" s="571"/>
      <c r="L278" s="1"/>
      <c r="M278" s="1"/>
      <c r="N278" s="1"/>
      <c r="O278" s="1"/>
    </row>
    <row r="279" spans="1:15" ht="13.5" thickBot="1">
      <c r="A279" s="1"/>
      <c r="C279" s="43"/>
      <c r="D279" s="43"/>
      <c r="E279" s="43"/>
      <c r="F279" s="43"/>
      <c r="G279" s="43"/>
      <c r="H279" s="43"/>
      <c r="I279" s="43"/>
      <c r="J279" s="43"/>
      <c r="L279" s="1"/>
      <c r="M279" s="1"/>
      <c r="N279" s="1"/>
      <c r="O279" s="1"/>
    </row>
    <row r="280" spans="1:15" ht="15.75">
      <c r="A280" s="1"/>
      <c r="B280" s="557" t="s">
        <v>169</v>
      </c>
      <c r="C280" s="558"/>
      <c r="D280" s="558"/>
      <c r="E280" s="558"/>
      <c r="F280" s="558"/>
      <c r="G280" s="558"/>
      <c r="H280" s="558"/>
      <c r="I280" s="558"/>
      <c r="J280" s="558"/>
      <c r="K280" s="559"/>
      <c r="L280" s="1"/>
      <c r="M280" s="1"/>
      <c r="N280" s="1"/>
      <c r="O280" s="1"/>
    </row>
    <row r="281" spans="1:15" ht="12.75">
      <c r="A281" s="1"/>
      <c r="B281" s="560"/>
      <c r="C281" s="561"/>
      <c r="D281" s="561"/>
      <c r="E281" s="561"/>
      <c r="F281" s="561"/>
      <c r="G281" s="561"/>
      <c r="H281" s="561"/>
      <c r="I281" s="561"/>
      <c r="J281" s="561"/>
      <c r="K281" s="562"/>
      <c r="L281" s="1"/>
      <c r="M281" s="1"/>
      <c r="N281" s="1"/>
      <c r="O281" s="1"/>
    </row>
    <row r="282" spans="1:15" ht="12.75">
      <c r="A282" s="1"/>
      <c r="B282" s="560"/>
      <c r="C282" s="561"/>
      <c r="D282" s="561"/>
      <c r="E282" s="561"/>
      <c r="F282" s="561"/>
      <c r="G282" s="561"/>
      <c r="H282" s="561"/>
      <c r="I282" s="561"/>
      <c r="J282" s="561"/>
      <c r="K282" s="562"/>
      <c r="L282" s="1"/>
      <c r="M282" s="1"/>
      <c r="N282" s="1"/>
      <c r="O282" s="1"/>
    </row>
    <row r="283" spans="1:15" ht="38.25" customHeight="1">
      <c r="A283" s="1"/>
      <c r="B283" s="538" t="s">
        <v>170</v>
      </c>
      <c r="C283" s="539"/>
      <c r="D283" s="539"/>
      <c r="E283" s="539"/>
      <c r="F283" s="539"/>
      <c r="G283" s="539"/>
      <c r="H283" s="539"/>
      <c r="I283" s="539"/>
      <c r="J283" s="539"/>
      <c r="K283" s="540"/>
      <c r="L283" s="1"/>
      <c r="M283" s="1"/>
      <c r="N283" s="1"/>
      <c r="O283" s="1"/>
    </row>
    <row r="284" spans="1:15" ht="12.75">
      <c r="A284" s="1"/>
      <c r="B284" s="551"/>
      <c r="C284" s="552"/>
      <c r="D284" s="552"/>
      <c r="E284" s="552"/>
      <c r="F284" s="552"/>
      <c r="G284" s="552"/>
      <c r="H284" s="552"/>
      <c r="I284" s="552"/>
      <c r="J284" s="552"/>
      <c r="K284" s="553"/>
      <c r="L284" s="1"/>
      <c r="M284" s="1"/>
      <c r="N284" s="1"/>
      <c r="O284" s="1"/>
    </row>
    <row r="285" spans="1:11" ht="12.75">
      <c r="A285" s="1"/>
      <c r="B285" s="572"/>
      <c r="C285" s="573"/>
      <c r="D285" s="573"/>
      <c r="E285" s="573"/>
      <c r="F285" s="573"/>
      <c r="G285" s="573"/>
      <c r="H285" s="573"/>
      <c r="I285" s="573"/>
      <c r="J285" s="573"/>
      <c r="K285" s="574"/>
    </row>
    <row r="286" spans="1:17" ht="19.5" customHeight="1">
      <c r="A286" s="1"/>
      <c r="B286" s="544" t="s">
        <v>178</v>
      </c>
      <c r="C286" s="545"/>
      <c r="D286" s="545"/>
      <c r="E286" s="545"/>
      <c r="F286" s="545"/>
      <c r="G286" s="545"/>
      <c r="H286" s="346"/>
      <c r="I286" s="347"/>
      <c r="J286" s="347"/>
      <c r="K286" s="348"/>
      <c r="P286" s="43"/>
      <c r="Q286" s="43"/>
    </row>
    <row r="287" spans="1:17" ht="19.5" customHeight="1">
      <c r="A287" s="1"/>
      <c r="B287" s="544" t="s">
        <v>179</v>
      </c>
      <c r="C287" s="545"/>
      <c r="D287" s="545"/>
      <c r="E287" s="545"/>
      <c r="F287" s="545"/>
      <c r="G287" s="545"/>
      <c r="H287" s="346"/>
      <c r="I287" s="347"/>
      <c r="J287" s="347"/>
      <c r="K287" s="348"/>
      <c r="P287" s="43"/>
      <c r="Q287" s="43"/>
    </row>
    <row r="288" spans="1:17" ht="19.5" customHeight="1">
      <c r="A288" s="1"/>
      <c r="B288" s="544" t="s">
        <v>223</v>
      </c>
      <c r="C288" s="545"/>
      <c r="D288" s="545"/>
      <c r="E288" s="545"/>
      <c r="F288" s="545"/>
      <c r="G288" s="545"/>
      <c r="H288" s="568"/>
      <c r="I288" s="569"/>
      <c r="J288" s="569"/>
      <c r="K288" s="570"/>
      <c r="P288" s="43"/>
      <c r="Q288" s="43"/>
    </row>
    <row r="289" spans="1:17" ht="19.5" customHeight="1">
      <c r="A289" s="1"/>
      <c r="B289" s="544" t="s">
        <v>171</v>
      </c>
      <c r="C289" s="545"/>
      <c r="D289" s="545"/>
      <c r="E289" s="545"/>
      <c r="F289" s="545"/>
      <c r="G289" s="545"/>
      <c r="H289" s="346"/>
      <c r="I289" s="347"/>
      <c r="J289" s="347"/>
      <c r="K289" s="348"/>
      <c r="P289" s="43"/>
      <c r="Q289" s="43"/>
    </row>
    <row r="290" spans="1:17" ht="19.5" customHeight="1">
      <c r="A290" s="1"/>
      <c r="B290" s="544" t="s">
        <v>172</v>
      </c>
      <c r="C290" s="545"/>
      <c r="D290" s="545"/>
      <c r="E290" s="545"/>
      <c r="F290" s="545"/>
      <c r="G290" s="545"/>
      <c r="H290" s="346"/>
      <c r="I290" s="347"/>
      <c r="J290" s="347"/>
      <c r="K290" s="348"/>
      <c r="P290" s="43"/>
      <c r="Q290" s="43"/>
    </row>
    <row r="291" spans="1:17" ht="41.25" customHeight="1">
      <c r="A291" s="1"/>
      <c r="B291" s="546" t="s">
        <v>180</v>
      </c>
      <c r="C291" s="547"/>
      <c r="D291" s="547"/>
      <c r="E291" s="547"/>
      <c r="F291" s="547"/>
      <c r="G291" s="547"/>
      <c r="H291" s="541"/>
      <c r="I291" s="542"/>
      <c r="J291" s="542"/>
      <c r="K291" s="543"/>
      <c r="P291" s="43"/>
      <c r="Q291" s="43"/>
    </row>
    <row r="292" spans="1:18" ht="12.75">
      <c r="A292" s="1"/>
      <c r="B292" s="88"/>
      <c r="C292" s="4"/>
      <c r="D292" s="4"/>
      <c r="E292" s="4"/>
      <c r="F292" s="4"/>
      <c r="G292" s="4"/>
      <c r="H292" s="4"/>
      <c r="I292" s="4"/>
      <c r="J292" s="4"/>
      <c r="K292" s="47"/>
      <c r="P292" s="43"/>
      <c r="Q292" s="43"/>
      <c r="R292" s="43"/>
    </row>
    <row r="293" spans="1:18" ht="12.75">
      <c r="A293" s="1"/>
      <c r="B293" s="88"/>
      <c r="C293" s="4"/>
      <c r="D293" s="4"/>
      <c r="E293" s="4"/>
      <c r="F293" s="4"/>
      <c r="G293" s="4"/>
      <c r="H293" s="4"/>
      <c r="I293" s="4"/>
      <c r="J293" s="4"/>
      <c r="K293" s="47"/>
      <c r="P293" s="43"/>
      <c r="Q293" s="43"/>
      <c r="R293" s="43"/>
    </row>
    <row r="294" spans="1:18" ht="12.75">
      <c r="A294" s="1"/>
      <c r="B294" s="88"/>
      <c r="C294" s="4"/>
      <c r="D294" s="4"/>
      <c r="E294" s="4"/>
      <c r="F294" s="4"/>
      <c r="G294" s="4"/>
      <c r="H294" s="4"/>
      <c r="I294" s="4"/>
      <c r="J294" s="4"/>
      <c r="K294" s="47"/>
      <c r="P294" s="43"/>
      <c r="Q294" s="43"/>
      <c r="R294" s="43"/>
    </row>
    <row r="295" spans="1:18" ht="12.75">
      <c r="A295" s="1"/>
      <c r="B295" s="88"/>
      <c r="C295" s="4"/>
      <c r="D295" s="4"/>
      <c r="E295" s="4"/>
      <c r="F295" s="4"/>
      <c r="G295" s="344"/>
      <c r="H295" s="344"/>
      <c r="I295" s="344"/>
      <c r="J295" s="344"/>
      <c r="K295" s="345"/>
      <c r="P295" s="43"/>
      <c r="Q295" s="43"/>
      <c r="R295" s="43"/>
    </row>
    <row r="296" spans="1:18" ht="29.25" customHeight="1">
      <c r="A296" s="1"/>
      <c r="B296" s="89"/>
      <c r="C296" s="4"/>
      <c r="D296" s="4"/>
      <c r="E296" s="4"/>
      <c r="F296" s="4"/>
      <c r="G296" s="554" t="s">
        <v>173</v>
      </c>
      <c r="H296" s="554"/>
      <c r="I296" s="554"/>
      <c r="J296" s="554"/>
      <c r="K296" s="555"/>
      <c r="P296" s="43"/>
      <c r="Q296" s="43"/>
      <c r="R296" s="43"/>
    </row>
    <row r="297" spans="1:18" ht="12.75">
      <c r="A297" s="1"/>
      <c r="B297" s="88"/>
      <c r="C297" s="4"/>
      <c r="D297" s="4"/>
      <c r="E297" s="4"/>
      <c r="F297" s="4"/>
      <c r="G297" s="4"/>
      <c r="H297" s="4"/>
      <c r="I297" s="4"/>
      <c r="J297" s="4"/>
      <c r="K297" s="47"/>
      <c r="P297" s="43"/>
      <c r="Q297" s="43"/>
      <c r="R297" s="43"/>
    </row>
    <row r="298" spans="1:18" ht="12.75">
      <c r="A298" s="1"/>
      <c r="B298" s="90"/>
      <c r="C298" s="4"/>
      <c r="D298" s="4"/>
      <c r="E298" s="4"/>
      <c r="F298" s="4"/>
      <c r="G298" s="4"/>
      <c r="H298" s="4"/>
      <c r="I298" s="4"/>
      <c r="J298" s="4"/>
      <c r="K298" s="47"/>
      <c r="P298" s="43"/>
      <c r="Q298" s="43"/>
      <c r="R298" s="43"/>
    </row>
    <row r="299" spans="1:18" ht="12.75">
      <c r="A299" s="1"/>
      <c r="B299" s="90"/>
      <c r="C299" s="4"/>
      <c r="D299" s="4"/>
      <c r="E299" s="4"/>
      <c r="F299" s="4"/>
      <c r="G299" s="4"/>
      <c r="H299" s="4"/>
      <c r="I299" s="4"/>
      <c r="J299" s="4"/>
      <c r="K299" s="47"/>
      <c r="P299" s="43"/>
      <c r="Q299" s="43"/>
      <c r="R299" s="43"/>
    </row>
    <row r="300" spans="1:18" ht="12.75">
      <c r="A300" s="1"/>
      <c r="B300" s="88"/>
      <c r="C300" s="4"/>
      <c r="D300" s="4"/>
      <c r="E300" s="4"/>
      <c r="F300" s="4"/>
      <c r="G300" s="4"/>
      <c r="H300" s="4"/>
      <c r="I300" s="4"/>
      <c r="J300" s="4"/>
      <c r="K300" s="47"/>
      <c r="P300" s="43"/>
      <c r="Q300" s="43"/>
      <c r="R300" s="43"/>
    </row>
    <row r="301" spans="1:18" ht="12.75">
      <c r="A301" s="1"/>
      <c r="B301" s="88"/>
      <c r="C301" s="4"/>
      <c r="D301" s="4"/>
      <c r="E301" s="4"/>
      <c r="F301" s="4"/>
      <c r="G301" s="4"/>
      <c r="H301" s="4"/>
      <c r="I301" s="4"/>
      <c r="J301" s="4"/>
      <c r="K301" s="47"/>
      <c r="P301" s="43"/>
      <c r="Q301" s="43"/>
      <c r="R301" s="43"/>
    </row>
    <row r="302" spans="1:18" ht="12.75">
      <c r="A302" s="1"/>
      <c r="B302" s="88"/>
      <c r="C302" s="4"/>
      <c r="D302" s="4"/>
      <c r="E302" s="4"/>
      <c r="F302" s="4"/>
      <c r="G302" s="4"/>
      <c r="H302" s="4"/>
      <c r="I302" s="4"/>
      <c r="J302" s="4"/>
      <c r="K302" s="47"/>
      <c r="P302" s="43"/>
      <c r="Q302" s="43"/>
      <c r="R302" s="43"/>
    </row>
    <row r="303" spans="1:11" ht="12.75" customHeight="1">
      <c r="A303" s="1"/>
      <c r="B303" s="532" t="s">
        <v>174</v>
      </c>
      <c r="C303" s="533"/>
      <c r="D303" s="533"/>
      <c r="E303" s="533"/>
      <c r="F303" s="533"/>
      <c r="G303" s="533"/>
      <c r="H303" s="533"/>
      <c r="I303" s="533"/>
      <c r="J303" s="533"/>
      <c r="K303" s="534"/>
    </row>
    <row r="304" spans="1:11" ht="12.75" customHeight="1">
      <c r="A304" s="1"/>
      <c r="B304" s="532" t="s">
        <v>175</v>
      </c>
      <c r="C304" s="533"/>
      <c r="D304" s="533"/>
      <c r="E304" s="533"/>
      <c r="F304" s="533"/>
      <c r="G304" s="533"/>
      <c r="H304" s="533"/>
      <c r="I304" s="533"/>
      <c r="J304" s="533"/>
      <c r="K304" s="534"/>
    </row>
    <row r="305" spans="1:11" ht="12.75" customHeight="1">
      <c r="A305" s="1"/>
      <c r="B305" s="532" t="s">
        <v>176</v>
      </c>
      <c r="C305" s="533"/>
      <c r="D305" s="533"/>
      <c r="E305" s="533"/>
      <c r="F305" s="533"/>
      <c r="G305" s="533"/>
      <c r="H305" s="533"/>
      <c r="I305" s="533"/>
      <c r="J305" s="533"/>
      <c r="K305" s="534"/>
    </row>
    <row r="306" spans="1:11" ht="22.5" customHeight="1" thickBot="1">
      <c r="A306" s="1"/>
      <c r="B306" s="535" t="s">
        <v>177</v>
      </c>
      <c r="C306" s="536"/>
      <c r="D306" s="536"/>
      <c r="E306" s="536"/>
      <c r="F306" s="536"/>
      <c r="G306" s="536"/>
      <c r="H306" s="536"/>
      <c r="I306" s="536"/>
      <c r="J306" s="536"/>
      <c r="K306" s="537"/>
    </row>
    <row r="307" spans="1:10" ht="12.75">
      <c r="A307" s="1"/>
      <c r="C307" s="43"/>
      <c r="D307" s="43"/>
      <c r="E307" s="43"/>
      <c r="F307" s="43"/>
      <c r="G307" s="43"/>
      <c r="H307" s="43"/>
      <c r="I307" s="43"/>
      <c r="J307" s="43"/>
    </row>
    <row r="308" spans="1:10" ht="12.75">
      <c r="A308" s="1"/>
      <c r="C308" s="43"/>
      <c r="D308" s="43"/>
      <c r="E308" s="43"/>
      <c r="F308" s="43"/>
      <c r="G308" s="43"/>
      <c r="H308" s="43"/>
      <c r="I308" s="43"/>
      <c r="J308" s="43"/>
    </row>
    <row r="309" spans="1:10" ht="12.75">
      <c r="A309" s="1"/>
      <c r="C309" s="43"/>
      <c r="D309" s="43"/>
      <c r="E309" s="43"/>
      <c r="F309" s="43"/>
      <c r="G309" s="43"/>
      <c r="H309" s="43"/>
      <c r="I309" s="43"/>
      <c r="J309" s="43"/>
    </row>
    <row r="310" spans="1:10" ht="12.75">
      <c r="A310" s="1"/>
      <c r="C310" s="43"/>
      <c r="D310" s="43"/>
      <c r="E310" s="43"/>
      <c r="F310" s="43"/>
      <c r="G310" s="43"/>
      <c r="H310" s="43"/>
      <c r="I310" s="43"/>
      <c r="J310" s="43"/>
    </row>
    <row r="311" spans="1:10" ht="12.75">
      <c r="A311" s="1"/>
      <c r="C311" s="43"/>
      <c r="D311" s="43"/>
      <c r="E311" s="43"/>
      <c r="F311" s="43"/>
      <c r="G311" s="43"/>
      <c r="H311" s="43"/>
      <c r="I311" s="43"/>
      <c r="J311" s="43"/>
    </row>
    <row r="312" spans="1:10" ht="12.75">
      <c r="A312" s="1"/>
      <c r="C312" s="43"/>
      <c r="D312" s="43"/>
      <c r="E312" s="43"/>
      <c r="F312" s="43"/>
      <c r="G312" s="43"/>
      <c r="H312" s="43"/>
      <c r="I312" s="43"/>
      <c r="J312" s="43"/>
    </row>
    <row r="313" spans="1:10" ht="12.75">
      <c r="A313" s="1"/>
      <c r="C313" s="43"/>
      <c r="D313" s="43"/>
      <c r="E313" s="43"/>
      <c r="F313" s="43"/>
      <c r="G313" s="43"/>
      <c r="H313" s="43"/>
      <c r="I313" s="43"/>
      <c r="J313" s="43"/>
    </row>
    <row r="314" spans="1:10" ht="12.75">
      <c r="A314" s="1"/>
      <c r="C314" s="43"/>
      <c r="D314" s="43"/>
      <c r="E314" s="43"/>
      <c r="F314" s="43"/>
      <c r="G314" s="43"/>
      <c r="H314" s="43"/>
      <c r="I314" s="43"/>
      <c r="J314" s="43"/>
    </row>
    <row r="315" spans="1:10" ht="12.75">
      <c r="A315" s="1"/>
      <c r="C315" s="43"/>
      <c r="D315" s="43"/>
      <c r="E315" s="43"/>
      <c r="F315" s="43"/>
      <c r="G315" s="43"/>
      <c r="H315" s="43"/>
      <c r="I315" s="43"/>
      <c r="J315" s="43"/>
    </row>
    <row r="316" spans="1:10" ht="12.75">
      <c r="A316" s="1"/>
      <c r="C316" s="43"/>
      <c r="D316" s="43"/>
      <c r="E316" s="43"/>
      <c r="F316" s="43"/>
      <c r="G316" s="43"/>
      <c r="H316" s="43"/>
      <c r="I316" s="43"/>
      <c r="J316" s="43"/>
    </row>
    <row r="317" spans="1:15" ht="12.75">
      <c r="A317" s="1"/>
      <c r="B317" s="1"/>
      <c r="C317" s="43"/>
      <c r="D317" s="43"/>
      <c r="E317" s="43"/>
      <c r="F317" s="43"/>
      <c r="G317" s="43"/>
      <c r="H317" s="43"/>
      <c r="I317" s="43"/>
      <c r="J317" s="43"/>
      <c r="K317" s="1"/>
      <c r="L317" s="1"/>
      <c r="M317" s="1"/>
      <c r="N317" s="1"/>
      <c r="O317" s="1"/>
    </row>
    <row r="318" spans="1:15" ht="12.75">
      <c r="A318" s="1"/>
      <c r="B318" s="1"/>
      <c r="C318" s="43"/>
      <c r="D318" s="43"/>
      <c r="E318" s="43"/>
      <c r="F318" s="43"/>
      <c r="G318" s="43"/>
      <c r="H318" s="43"/>
      <c r="I318" s="43"/>
      <c r="J318" s="43"/>
      <c r="K318" s="1"/>
      <c r="L318" s="1"/>
      <c r="M318" s="1"/>
      <c r="N318" s="1"/>
      <c r="O318" s="1"/>
    </row>
    <row r="319" spans="1:15" ht="12.75">
      <c r="A319" s="1"/>
      <c r="B319" s="1"/>
      <c r="C319" s="43"/>
      <c r="D319" s="43"/>
      <c r="E319" s="43"/>
      <c r="F319" s="43"/>
      <c r="G319" s="43"/>
      <c r="H319" s="43"/>
      <c r="I319" s="43"/>
      <c r="J319" s="43"/>
      <c r="K319" s="1"/>
      <c r="L319" s="1"/>
      <c r="M319" s="1"/>
      <c r="N319" s="1"/>
      <c r="O319" s="1"/>
    </row>
    <row r="320" spans="1:15" ht="12.75">
      <c r="A320" s="1"/>
      <c r="B320" s="1"/>
      <c r="C320" s="43"/>
      <c r="D320" s="43"/>
      <c r="E320" s="43"/>
      <c r="F320" s="43"/>
      <c r="G320" s="43"/>
      <c r="H320" s="43"/>
      <c r="I320" s="43"/>
      <c r="J320" s="43"/>
      <c r="K320" s="1"/>
      <c r="L320" s="1"/>
      <c r="M320" s="1"/>
      <c r="N320" s="1"/>
      <c r="O320" s="1"/>
    </row>
    <row r="321" spans="1:15" ht="12.75">
      <c r="A321" s="1"/>
      <c r="B321" s="1"/>
      <c r="C321" s="43"/>
      <c r="D321" s="43"/>
      <c r="E321" s="43"/>
      <c r="F321" s="43"/>
      <c r="G321" s="43"/>
      <c r="H321" s="43"/>
      <c r="I321" s="43"/>
      <c r="J321" s="43"/>
      <c r="K321" s="1"/>
      <c r="L321" s="1"/>
      <c r="M321" s="1"/>
      <c r="N321" s="1"/>
      <c r="O321" s="1"/>
    </row>
    <row r="322" spans="1:15" ht="12.75">
      <c r="A322" s="1"/>
      <c r="B322" s="1"/>
      <c r="C322" s="43"/>
      <c r="D322" s="43"/>
      <c r="E322" s="43"/>
      <c r="F322" s="43"/>
      <c r="G322" s="43"/>
      <c r="H322" s="43"/>
      <c r="I322" s="43"/>
      <c r="J322" s="43"/>
      <c r="K322" s="1"/>
      <c r="L322" s="1"/>
      <c r="M322" s="1"/>
      <c r="N322" s="1"/>
      <c r="O322" s="1"/>
    </row>
    <row r="323" spans="1:15" ht="12.75">
      <c r="A323" s="1"/>
      <c r="B323" s="1"/>
      <c r="C323" s="43"/>
      <c r="D323" s="43"/>
      <c r="E323" s="43"/>
      <c r="F323" s="43"/>
      <c r="G323" s="43"/>
      <c r="H323" s="43"/>
      <c r="I323" s="43"/>
      <c r="J323" s="43"/>
      <c r="K323" s="1"/>
      <c r="L323" s="1"/>
      <c r="M323" s="1"/>
      <c r="N323" s="1"/>
      <c r="O323" s="1"/>
    </row>
    <row r="324" spans="1:15" ht="12.75">
      <c r="A324" s="1"/>
      <c r="B324" s="1"/>
      <c r="C324" s="43"/>
      <c r="D324" s="43"/>
      <c r="E324" s="43"/>
      <c r="F324" s="43"/>
      <c r="G324" s="43"/>
      <c r="H324" s="43"/>
      <c r="I324" s="43"/>
      <c r="J324" s="43"/>
      <c r="K324" s="1"/>
      <c r="L324" s="1"/>
      <c r="M324" s="1"/>
      <c r="N324" s="1"/>
      <c r="O324" s="1"/>
    </row>
    <row r="325" spans="1:15" ht="12.75">
      <c r="A325" s="1"/>
      <c r="B325" s="1"/>
      <c r="C325" s="43"/>
      <c r="D325" s="43"/>
      <c r="E325" s="43"/>
      <c r="F325" s="43"/>
      <c r="G325" s="43"/>
      <c r="H325" s="43"/>
      <c r="I325" s="43"/>
      <c r="J325" s="43"/>
      <c r="K325" s="1"/>
      <c r="L325" s="1"/>
      <c r="M325" s="1"/>
      <c r="N325" s="1"/>
      <c r="O325" s="1"/>
    </row>
    <row r="326" spans="1:15" ht="12.75">
      <c r="A326" s="1"/>
      <c r="B326" s="1"/>
      <c r="C326" s="43"/>
      <c r="D326" s="43"/>
      <c r="E326" s="43"/>
      <c r="F326" s="43"/>
      <c r="G326" s="43"/>
      <c r="H326" s="43"/>
      <c r="I326" s="43"/>
      <c r="J326" s="43"/>
      <c r="K326" s="1"/>
      <c r="L326" s="1"/>
      <c r="M326" s="1"/>
      <c r="N326" s="1"/>
      <c r="O326" s="1"/>
    </row>
    <row r="327" spans="1:15" ht="12.75">
      <c r="A327" s="1"/>
      <c r="B327" s="1"/>
      <c r="C327" s="43"/>
      <c r="D327" s="43"/>
      <c r="E327" s="43"/>
      <c r="F327" s="43"/>
      <c r="G327" s="43"/>
      <c r="H327" s="43"/>
      <c r="I327" s="43"/>
      <c r="J327" s="43"/>
      <c r="K327" s="1"/>
      <c r="L327" s="1"/>
      <c r="M327" s="1"/>
      <c r="N327" s="1"/>
      <c r="O327" s="1"/>
    </row>
    <row r="328" spans="1:15" ht="12.75">
      <c r="A328" s="1"/>
      <c r="B328" s="1"/>
      <c r="C328" s="43"/>
      <c r="D328" s="43"/>
      <c r="E328" s="43"/>
      <c r="F328" s="43"/>
      <c r="G328" s="43"/>
      <c r="H328" s="43"/>
      <c r="I328" s="43"/>
      <c r="J328" s="43"/>
      <c r="K328" s="1"/>
      <c r="L328" s="1"/>
      <c r="M328" s="1"/>
      <c r="N328" s="1"/>
      <c r="O328" s="1"/>
    </row>
    <row r="329" spans="1:15" ht="12.75">
      <c r="A329" s="1"/>
      <c r="B329" s="1"/>
      <c r="C329" s="43"/>
      <c r="D329" s="43"/>
      <c r="E329" s="43"/>
      <c r="F329" s="43"/>
      <c r="G329" s="43"/>
      <c r="H329" s="43"/>
      <c r="I329" s="43"/>
      <c r="J329" s="43"/>
      <c r="K329" s="1"/>
      <c r="L329" s="1"/>
      <c r="M329" s="1"/>
      <c r="N329" s="1"/>
      <c r="O329" s="1"/>
    </row>
    <row r="330" spans="1:15" ht="12.75">
      <c r="A330" s="1"/>
      <c r="B330" s="1"/>
      <c r="C330" s="43"/>
      <c r="D330" s="43"/>
      <c r="E330" s="43"/>
      <c r="F330" s="43"/>
      <c r="G330" s="43"/>
      <c r="H330" s="43"/>
      <c r="I330" s="43"/>
      <c r="J330" s="43"/>
      <c r="K330" s="1"/>
      <c r="L330" s="1"/>
      <c r="M330" s="1"/>
      <c r="N330" s="1"/>
      <c r="O330" s="1"/>
    </row>
    <row r="331" spans="1:15" ht="12.75">
      <c r="A331" s="1"/>
      <c r="B331" s="1"/>
      <c r="C331" s="43"/>
      <c r="D331" s="43"/>
      <c r="E331" s="43"/>
      <c r="F331" s="43"/>
      <c r="G331" s="43"/>
      <c r="H331" s="43"/>
      <c r="I331" s="43"/>
      <c r="J331" s="43"/>
      <c r="K331" s="1"/>
      <c r="L331" s="1"/>
      <c r="M331" s="1"/>
      <c r="N331" s="1"/>
      <c r="O331" s="1"/>
    </row>
    <row r="332" spans="1:15" ht="12.75">
      <c r="A332" s="1"/>
      <c r="B332" s="1"/>
      <c r="C332" s="43"/>
      <c r="D332" s="43"/>
      <c r="E332" s="43"/>
      <c r="F332" s="43"/>
      <c r="G332" s="43"/>
      <c r="H332" s="43"/>
      <c r="I332" s="43"/>
      <c r="J332" s="43"/>
      <c r="K332" s="1"/>
      <c r="L332" s="1"/>
      <c r="M332" s="1"/>
      <c r="N332" s="1"/>
      <c r="O332" s="1"/>
    </row>
    <row r="333" spans="1:15" ht="12.75">
      <c r="A333" s="1"/>
      <c r="B333" s="1"/>
      <c r="C333" s="43"/>
      <c r="D333" s="43"/>
      <c r="E333" s="43"/>
      <c r="F333" s="43"/>
      <c r="G333" s="43"/>
      <c r="H333" s="43"/>
      <c r="I333" s="43"/>
      <c r="J333" s="43"/>
      <c r="K333" s="1"/>
      <c r="L333" s="1"/>
      <c r="M333" s="1"/>
      <c r="N333" s="1"/>
      <c r="O333" s="1"/>
    </row>
    <row r="334" spans="1:15" ht="12.75">
      <c r="A334" s="1"/>
      <c r="B334" s="1"/>
      <c r="C334" s="43"/>
      <c r="D334" s="43"/>
      <c r="E334" s="43"/>
      <c r="F334" s="43"/>
      <c r="G334" s="43"/>
      <c r="H334" s="43"/>
      <c r="I334" s="43"/>
      <c r="J334" s="43"/>
      <c r="K334" s="1"/>
      <c r="L334" s="1"/>
      <c r="M334" s="1"/>
      <c r="N334" s="1"/>
      <c r="O334" s="1"/>
    </row>
    <row r="335" spans="1:15" ht="12.75">
      <c r="A335" s="1"/>
      <c r="B335" s="1"/>
      <c r="C335" s="43"/>
      <c r="D335" s="43"/>
      <c r="E335" s="43"/>
      <c r="F335" s="43"/>
      <c r="G335" s="43"/>
      <c r="H335" s="43"/>
      <c r="I335" s="43"/>
      <c r="J335" s="43"/>
      <c r="K335" s="1"/>
      <c r="L335" s="1"/>
      <c r="M335" s="1"/>
      <c r="N335" s="1"/>
      <c r="O335" s="1"/>
    </row>
    <row r="336" spans="1:15" ht="12.75">
      <c r="A336" s="1"/>
      <c r="B336" s="1"/>
      <c r="C336" s="43"/>
      <c r="D336" s="43"/>
      <c r="E336" s="43"/>
      <c r="F336" s="43"/>
      <c r="G336" s="43"/>
      <c r="H336" s="43"/>
      <c r="I336" s="43"/>
      <c r="J336" s="43"/>
      <c r="K336" s="1"/>
      <c r="L336" s="1"/>
      <c r="M336" s="1"/>
      <c r="N336" s="1"/>
      <c r="O336" s="1"/>
    </row>
    <row r="337" spans="1:15" ht="12.75">
      <c r="A337" s="1"/>
      <c r="B337" s="1"/>
      <c r="C337" s="43"/>
      <c r="D337" s="43"/>
      <c r="E337" s="43"/>
      <c r="F337" s="43"/>
      <c r="G337" s="43"/>
      <c r="H337" s="43"/>
      <c r="I337" s="43"/>
      <c r="J337" s="43"/>
      <c r="K337" s="1"/>
      <c r="L337" s="1"/>
      <c r="M337" s="1"/>
      <c r="N337" s="1"/>
      <c r="O337" s="1"/>
    </row>
    <row r="338" spans="1:15" ht="12.75">
      <c r="A338" s="1"/>
      <c r="B338" s="1"/>
      <c r="C338" s="43"/>
      <c r="D338" s="43"/>
      <c r="E338" s="43"/>
      <c r="F338" s="43"/>
      <c r="G338" s="43"/>
      <c r="H338" s="43"/>
      <c r="I338" s="43"/>
      <c r="J338" s="43"/>
      <c r="K338" s="1"/>
      <c r="L338" s="1"/>
      <c r="M338" s="1"/>
      <c r="N338" s="1"/>
      <c r="O338" s="1"/>
    </row>
    <row r="339" spans="1:15" ht="12.75">
      <c r="A339" s="1"/>
      <c r="B339" s="1"/>
      <c r="C339" s="43"/>
      <c r="D339" s="43"/>
      <c r="E339" s="43"/>
      <c r="F339" s="43"/>
      <c r="G339" s="43"/>
      <c r="H339" s="43"/>
      <c r="I339" s="43"/>
      <c r="J339" s="43"/>
      <c r="K339" s="1"/>
      <c r="L339" s="1"/>
      <c r="M339" s="1"/>
      <c r="N339" s="1"/>
      <c r="O339" s="1"/>
    </row>
    <row r="340" spans="1:15" ht="12.75">
      <c r="A340" s="1"/>
      <c r="B340" s="1"/>
      <c r="C340" s="43"/>
      <c r="D340" s="43"/>
      <c r="E340" s="43"/>
      <c r="F340" s="43"/>
      <c r="G340" s="43"/>
      <c r="H340" s="43"/>
      <c r="I340" s="43"/>
      <c r="J340" s="43"/>
      <c r="K340" s="1"/>
      <c r="L340" s="1"/>
      <c r="M340" s="1"/>
      <c r="N340" s="1"/>
      <c r="O340" s="1"/>
    </row>
    <row r="341" spans="1:15" ht="12.75">
      <c r="A341" s="1"/>
      <c r="B341" s="1"/>
      <c r="C341" s="43"/>
      <c r="D341" s="43"/>
      <c r="E341" s="43"/>
      <c r="F341" s="43"/>
      <c r="G341" s="43"/>
      <c r="H341" s="43"/>
      <c r="I341" s="43"/>
      <c r="J341" s="43"/>
      <c r="K341" s="1"/>
      <c r="L341" s="1"/>
      <c r="M341" s="1"/>
      <c r="N341" s="1"/>
      <c r="O341" s="1"/>
    </row>
    <row r="342" spans="1:15" ht="12.75">
      <c r="A342" s="1"/>
      <c r="B342" s="1"/>
      <c r="C342" s="43"/>
      <c r="D342" s="43"/>
      <c r="E342" s="43"/>
      <c r="F342" s="43"/>
      <c r="G342" s="43"/>
      <c r="H342" s="43"/>
      <c r="I342" s="43"/>
      <c r="J342" s="43"/>
      <c r="K342" s="1"/>
      <c r="L342" s="1"/>
      <c r="M342" s="1"/>
      <c r="N342" s="1"/>
      <c r="O342" s="1"/>
    </row>
    <row r="343" spans="1:15" ht="12.75">
      <c r="A343" s="1"/>
      <c r="B343" s="1"/>
      <c r="C343" s="43"/>
      <c r="D343" s="43"/>
      <c r="E343" s="43"/>
      <c r="F343" s="43"/>
      <c r="G343" s="43"/>
      <c r="H343" s="43"/>
      <c r="I343" s="43"/>
      <c r="J343" s="43"/>
      <c r="K343" s="1"/>
      <c r="L343" s="1"/>
      <c r="M343" s="1"/>
      <c r="N343" s="1"/>
      <c r="O343" s="1"/>
    </row>
    <row r="344" spans="1:15" ht="12.75">
      <c r="A344" s="1"/>
      <c r="B344" s="1"/>
      <c r="C344" s="43"/>
      <c r="D344" s="43"/>
      <c r="E344" s="43"/>
      <c r="F344" s="43"/>
      <c r="G344" s="43"/>
      <c r="H344" s="43"/>
      <c r="I344" s="43"/>
      <c r="J344" s="43"/>
      <c r="K344" s="1"/>
      <c r="L344" s="1"/>
      <c r="M344" s="1"/>
      <c r="N344" s="1"/>
      <c r="O344" s="1"/>
    </row>
    <row r="345" spans="1:15" ht="12.75">
      <c r="A345" s="1"/>
      <c r="B345" s="1"/>
      <c r="C345" s="43"/>
      <c r="D345" s="43"/>
      <c r="E345" s="43"/>
      <c r="F345" s="43"/>
      <c r="G345" s="43"/>
      <c r="H345" s="43"/>
      <c r="I345" s="43"/>
      <c r="J345" s="43"/>
      <c r="K345" s="1"/>
      <c r="L345" s="1"/>
      <c r="M345" s="1"/>
      <c r="N345" s="1"/>
      <c r="O345" s="1"/>
    </row>
    <row r="346" spans="1:15" ht="12.75">
      <c r="A346" s="1"/>
      <c r="B346" s="1"/>
      <c r="C346" s="43"/>
      <c r="D346" s="43"/>
      <c r="E346" s="43"/>
      <c r="F346" s="43"/>
      <c r="G346" s="43"/>
      <c r="H346" s="43"/>
      <c r="I346" s="43"/>
      <c r="J346" s="43"/>
      <c r="K346" s="1"/>
      <c r="L346" s="1"/>
      <c r="M346" s="1"/>
      <c r="N346" s="1"/>
      <c r="O346" s="1"/>
    </row>
    <row r="347" spans="1:15" ht="12.75">
      <c r="A347" s="1"/>
      <c r="B347" s="1"/>
      <c r="C347" s="43"/>
      <c r="D347" s="43"/>
      <c r="E347" s="43"/>
      <c r="F347" s="43"/>
      <c r="G347" s="43"/>
      <c r="H347" s="43"/>
      <c r="I347" s="43"/>
      <c r="J347" s="43"/>
      <c r="K347" s="1"/>
      <c r="L347" s="1"/>
      <c r="M347" s="1"/>
      <c r="N347" s="1"/>
      <c r="O347" s="1"/>
    </row>
    <row r="348" spans="1:15" ht="12.75">
      <c r="A348" s="1"/>
      <c r="B348" s="1"/>
      <c r="C348" s="43"/>
      <c r="D348" s="43"/>
      <c r="E348" s="43"/>
      <c r="F348" s="43"/>
      <c r="G348" s="43"/>
      <c r="H348" s="43"/>
      <c r="I348" s="43"/>
      <c r="J348" s="43"/>
      <c r="K348" s="1"/>
      <c r="L348" s="1"/>
      <c r="M348" s="1"/>
      <c r="N348" s="1"/>
      <c r="O348" s="1"/>
    </row>
  </sheetData>
  <sheetProtection password="CF18" sheet="1" objects="1" scenarios="1" selectLockedCells="1"/>
  <mergeCells count="343">
    <mergeCell ref="I1:K1"/>
    <mergeCell ref="G150:J151"/>
    <mergeCell ref="G138:J139"/>
    <mergeCell ref="G140:J141"/>
    <mergeCell ref="D57:F57"/>
    <mergeCell ref="I58:K58"/>
    <mergeCell ref="C72:D72"/>
    <mergeCell ref="G146:J147"/>
    <mergeCell ref="E72:F72"/>
    <mergeCell ref="D80:E80"/>
    <mergeCell ref="G134:J135"/>
    <mergeCell ref="B127:D127"/>
    <mergeCell ref="C139:E139"/>
    <mergeCell ref="G132:I132"/>
    <mergeCell ref="B140:E140"/>
    <mergeCell ref="B134:E134"/>
    <mergeCell ref="B135:E135"/>
    <mergeCell ref="B136:E136"/>
    <mergeCell ref="B137:E137"/>
    <mergeCell ref="B138:E138"/>
    <mergeCell ref="E123:J123"/>
    <mergeCell ref="I124:J124"/>
    <mergeCell ref="H288:K288"/>
    <mergeCell ref="B273:K273"/>
    <mergeCell ref="B278:K278"/>
    <mergeCell ref="B281:K281"/>
    <mergeCell ref="B285:K285"/>
    <mergeCell ref="G142:J143"/>
    <mergeCell ref="G144:J145"/>
    <mergeCell ref="I126:J126"/>
    <mergeCell ref="G296:K296"/>
    <mergeCell ref="B269:E269"/>
    <mergeCell ref="B288:G288"/>
    <mergeCell ref="C158:E158"/>
    <mergeCell ref="C186:E186"/>
    <mergeCell ref="C185:E185"/>
    <mergeCell ref="C173:E173"/>
    <mergeCell ref="C181:E181"/>
    <mergeCell ref="B280:K280"/>
    <mergeCell ref="B282:K282"/>
    <mergeCell ref="B304:K304"/>
    <mergeCell ref="C155:E155"/>
    <mergeCell ref="J24:K24"/>
    <mergeCell ref="E23:F23"/>
    <mergeCell ref="J25:K25"/>
    <mergeCell ref="J26:K26"/>
    <mergeCell ref="G148:J149"/>
    <mergeCell ref="C176:E176"/>
    <mergeCell ref="B284:K284"/>
    <mergeCell ref="B287:G287"/>
    <mergeCell ref="B305:K305"/>
    <mergeCell ref="B306:K306"/>
    <mergeCell ref="B283:K283"/>
    <mergeCell ref="H289:K289"/>
    <mergeCell ref="H291:K291"/>
    <mergeCell ref="B289:G289"/>
    <mergeCell ref="B290:G290"/>
    <mergeCell ref="B286:G286"/>
    <mergeCell ref="B291:G291"/>
    <mergeCell ref="B303:K303"/>
    <mergeCell ref="F270:G270"/>
    <mergeCell ref="B253:I253"/>
    <mergeCell ref="H270:I270"/>
    <mergeCell ref="B270:E270"/>
    <mergeCell ref="H267:I267"/>
    <mergeCell ref="H268:I268"/>
    <mergeCell ref="H269:I269"/>
    <mergeCell ref="B268:E268"/>
    <mergeCell ref="B266:E266"/>
    <mergeCell ref="B267:E267"/>
    <mergeCell ref="F269:G269"/>
    <mergeCell ref="B259:E259"/>
    <mergeCell ref="F262:G262"/>
    <mergeCell ref="F263:G263"/>
    <mergeCell ref="F266:G266"/>
    <mergeCell ref="F267:G267"/>
    <mergeCell ref="F268:G268"/>
    <mergeCell ref="F261:G261"/>
    <mergeCell ref="B262:E262"/>
    <mergeCell ref="F260:G260"/>
    <mergeCell ref="F255:G255"/>
    <mergeCell ref="F252:G252"/>
    <mergeCell ref="B264:I264"/>
    <mergeCell ref="H262:I262"/>
    <mergeCell ref="H266:I266"/>
    <mergeCell ref="H261:I261"/>
    <mergeCell ref="B263:E263"/>
    <mergeCell ref="H263:I263"/>
    <mergeCell ref="B265:I265"/>
    <mergeCell ref="B252:E252"/>
    <mergeCell ref="B254:I254"/>
    <mergeCell ref="B260:E260"/>
    <mergeCell ref="F259:G259"/>
    <mergeCell ref="B261:E261"/>
    <mergeCell ref="B240:C243"/>
    <mergeCell ref="D240:F240"/>
    <mergeCell ref="B250:K250"/>
    <mergeCell ref="B249:K249"/>
    <mergeCell ref="D241:F241"/>
    <mergeCell ref="G241:K241"/>
    <mergeCell ref="G239:K239"/>
    <mergeCell ref="D242:F242"/>
    <mergeCell ref="G242:K242"/>
    <mergeCell ref="H252:I252"/>
    <mergeCell ref="F258:G258"/>
    <mergeCell ref="F257:G257"/>
    <mergeCell ref="H258:I258"/>
    <mergeCell ref="H255:I255"/>
    <mergeCell ref="B256:I256"/>
    <mergeCell ref="B255:E255"/>
    <mergeCell ref="D236:F236"/>
    <mergeCell ref="B219:G219"/>
    <mergeCell ref="B221:G221"/>
    <mergeCell ref="G244:K244"/>
    <mergeCell ref="D237:F237"/>
    <mergeCell ref="B235:C238"/>
    <mergeCell ref="G240:K240"/>
    <mergeCell ref="G243:K243"/>
    <mergeCell ref="B244:F244"/>
    <mergeCell ref="D243:F243"/>
    <mergeCell ref="C180:E180"/>
    <mergeCell ref="H172:J172"/>
    <mergeCell ref="C167:E167"/>
    <mergeCell ref="H174:J174"/>
    <mergeCell ref="C178:E178"/>
    <mergeCell ref="G177:J177"/>
    <mergeCell ref="G179:J179"/>
    <mergeCell ref="B174:E174"/>
    <mergeCell ref="B175:E175"/>
    <mergeCell ref="B177:E177"/>
    <mergeCell ref="B19:D19"/>
    <mergeCell ref="G153:J153"/>
    <mergeCell ref="G154:J155"/>
    <mergeCell ref="G156:J157"/>
    <mergeCell ref="H160:J160"/>
    <mergeCell ref="F8:J8"/>
    <mergeCell ref="B95:C95"/>
    <mergeCell ref="B116:D116"/>
    <mergeCell ref="F115:G115"/>
    <mergeCell ref="B10:E10"/>
    <mergeCell ref="B6:E6"/>
    <mergeCell ref="I73:K73"/>
    <mergeCell ref="E19:K19"/>
    <mergeCell ref="B22:K22"/>
    <mergeCell ref="I121:J121"/>
    <mergeCell ref="F120:G120"/>
    <mergeCell ref="H21:K21"/>
    <mergeCell ref="I57:K57"/>
    <mergeCell ref="D77:H77"/>
    <mergeCell ref="F116:G116"/>
    <mergeCell ref="I72:K72"/>
    <mergeCell ref="G72:H72"/>
    <mergeCell ref="B13:J13"/>
    <mergeCell ref="B123:D123"/>
    <mergeCell ref="C120:D120"/>
    <mergeCell ref="G53:H53"/>
    <mergeCell ref="B91:C91"/>
    <mergeCell ref="G69:J69"/>
    <mergeCell ref="D58:F58"/>
    <mergeCell ref="I56:K56"/>
    <mergeCell ref="F6:J6"/>
    <mergeCell ref="D79:E79"/>
    <mergeCell ref="C51:D51"/>
    <mergeCell ref="C50:D50"/>
    <mergeCell ref="E50:F50"/>
    <mergeCell ref="G64:J64"/>
    <mergeCell ref="G73:H73"/>
    <mergeCell ref="G65:J65"/>
    <mergeCell ref="E73:F73"/>
    <mergeCell ref="G67:J67"/>
    <mergeCell ref="C73:D73"/>
    <mergeCell ref="F122:G122"/>
    <mergeCell ref="I127:J127"/>
    <mergeCell ref="G133:J133"/>
    <mergeCell ref="C125:D125"/>
    <mergeCell ref="F127:G127"/>
    <mergeCell ref="I115:J115"/>
    <mergeCell ref="D81:E81"/>
    <mergeCell ref="C121:D121"/>
    <mergeCell ref="C133:E133"/>
    <mergeCell ref="B15:K15"/>
    <mergeCell ref="B18:K18"/>
    <mergeCell ref="B21:G21"/>
    <mergeCell ref="B29:G29"/>
    <mergeCell ref="I116:J116"/>
    <mergeCell ref="H113:J113"/>
    <mergeCell ref="I114:J114"/>
    <mergeCell ref="F114:G114"/>
    <mergeCell ref="B102:E102"/>
    <mergeCell ref="B114:D114"/>
    <mergeCell ref="B96:C96"/>
    <mergeCell ref="B94:C94"/>
    <mergeCell ref="G68:J68"/>
    <mergeCell ref="B92:C92"/>
    <mergeCell ref="B93:C93"/>
    <mergeCell ref="B7:E7"/>
    <mergeCell ref="B8:E8"/>
    <mergeCell ref="B9:E9"/>
    <mergeCell ref="B11:E11"/>
    <mergeCell ref="F10:J10"/>
    <mergeCell ref="C52:D52"/>
    <mergeCell ref="D34:H34"/>
    <mergeCell ref="G50:H50"/>
    <mergeCell ref="J23:K23"/>
    <mergeCell ref="G52:H52"/>
    <mergeCell ref="G51:H51"/>
    <mergeCell ref="I52:K52"/>
    <mergeCell ref="F36:H36"/>
    <mergeCell ref="F42:G42"/>
    <mergeCell ref="F43:G43"/>
    <mergeCell ref="F33:H33"/>
    <mergeCell ref="F35:H35"/>
    <mergeCell ref="E51:F51"/>
    <mergeCell ref="F31:H31"/>
    <mergeCell ref="B117:D117"/>
    <mergeCell ref="F117:G117"/>
    <mergeCell ref="D78:E78"/>
    <mergeCell ref="E113:G113"/>
    <mergeCell ref="B113:D113"/>
    <mergeCell ref="B61:F61"/>
    <mergeCell ref="I51:K51"/>
    <mergeCell ref="D56:F56"/>
    <mergeCell ref="B104:I104"/>
    <mergeCell ref="B27:K27"/>
    <mergeCell ref="J28:K28"/>
    <mergeCell ref="F40:G40"/>
    <mergeCell ref="F41:G41"/>
    <mergeCell ref="C53:D53"/>
    <mergeCell ref="I53:K53"/>
    <mergeCell ref="F32:H32"/>
    <mergeCell ref="C124:D124"/>
    <mergeCell ref="F124:G124"/>
    <mergeCell ref="H228:J228"/>
    <mergeCell ref="B115:D115"/>
    <mergeCell ref="B97:C97"/>
    <mergeCell ref="G136:J137"/>
    <mergeCell ref="I117:J117"/>
    <mergeCell ref="C122:D122"/>
    <mergeCell ref="G158:J159"/>
    <mergeCell ref="G152:J152"/>
    <mergeCell ref="B217:G217"/>
    <mergeCell ref="B218:G218"/>
    <mergeCell ref="H218:I218"/>
    <mergeCell ref="H219:I219"/>
    <mergeCell ref="C187:E187"/>
    <mergeCell ref="C182:E182"/>
    <mergeCell ref="C184:E184"/>
    <mergeCell ref="B189:E189"/>
    <mergeCell ref="G189:J189"/>
    <mergeCell ref="B188:E188"/>
    <mergeCell ref="C126:D126"/>
    <mergeCell ref="B132:E132"/>
    <mergeCell ref="H164:J164"/>
    <mergeCell ref="C183:E183"/>
    <mergeCell ref="B228:G228"/>
    <mergeCell ref="F126:G126"/>
    <mergeCell ref="H163:J163"/>
    <mergeCell ref="B220:G220"/>
    <mergeCell ref="H221:I221"/>
    <mergeCell ref="H171:J171"/>
    <mergeCell ref="G295:K295"/>
    <mergeCell ref="H290:K290"/>
    <mergeCell ref="H287:K287"/>
    <mergeCell ref="H286:K286"/>
    <mergeCell ref="B272:K272"/>
    <mergeCell ref="B257:E257"/>
    <mergeCell ref="B258:E258"/>
    <mergeCell ref="H259:I259"/>
    <mergeCell ref="H257:I257"/>
    <mergeCell ref="H260:I260"/>
    <mergeCell ref="I118:J118"/>
    <mergeCell ref="I120:J120"/>
    <mergeCell ref="F119:J119"/>
    <mergeCell ref="F125:G125"/>
    <mergeCell ref="F121:G121"/>
    <mergeCell ref="F1:G1"/>
    <mergeCell ref="I125:J125"/>
    <mergeCell ref="I50:K50"/>
    <mergeCell ref="E52:F52"/>
    <mergeCell ref="E53:F53"/>
    <mergeCell ref="B118:D118"/>
    <mergeCell ref="F118:G118"/>
    <mergeCell ref="H217:I217"/>
    <mergeCell ref="B239:F239"/>
    <mergeCell ref="G238:K238"/>
    <mergeCell ref="G234:K234"/>
    <mergeCell ref="H220:I220"/>
    <mergeCell ref="G237:K237"/>
    <mergeCell ref="H225:J225"/>
    <mergeCell ref="B151:E151"/>
    <mergeCell ref="H226:J226"/>
    <mergeCell ref="B226:G226"/>
    <mergeCell ref="B227:G227"/>
    <mergeCell ref="B225:G225"/>
    <mergeCell ref="G235:K235"/>
    <mergeCell ref="B234:F234"/>
    <mergeCell ref="D235:F235"/>
    <mergeCell ref="H227:J227"/>
    <mergeCell ref="D238:F238"/>
    <mergeCell ref="G236:K236"/>
    <mergeCell ref="C147:E147"/>
    <mergeCell ref="B161:E161"/>
    <mergeCell ref="B150:E150"/>
    <mergeCell ref="B141:E141"/>
    <mergeCell ref="B142:E142"/>
    <mergeCell ref="B143:E143"/>
    <mergeCell ref="B144:E144"/>
    <mergeCell ref="B145:E145"/>
    <mergeCell ref="B146:E146"/>
    <mergeCell ref="B154:E154"/>
    <mergeCell ref="B152:E152"/>
    <mergeCell ref="B149:E149"/>
    <mergeCell ref="B148:E148"/>
    <mergeCell ref="B153:E153"/>
    <mergeCell ref="B162:E162"/>
    <mergeCell ref="B163:E163"/>
    <mergeCell ref="B164:E164"/>
    <mergeCell ref="B156:E156"/>
    <mergeCell ref="B157:E157"/>
    <mergeCell ref="B159:E159"/>
    <mergeCell ref="B160:E160"/>
    <mergeCell ref="B166:E166"/>
    <mergeCell ref="B168:E168"/>
    <mergeCell ref="B169:E169"/>
    <mergeCell ref="B171:E171"/>
    <mergeCell ref="B172:E172"/>
    <mergeCell ref="C170:E170"/>
    <mergeCell ref="G188:J188"/>
    <mergeCell ref="G180:J180"/>
    <mergeCell ref="G175:J175"/>
    <mergeCell ref="G178:J178"/>
    <mergeCell ref="G176:J176"/>
    <mergeCell ref="H183:J183"/>
    <mergeCell ref="B179:E179"/>
    <mergeCell ref="G162:J162"/>
    <mergeCell ref="G161:J161"/>
    <mergeCell ref="G165:J165"/>
    <mergeCell ref="G166:J166"/>
    <mergeCell ref="G169:J169"/>
    <mergeCell ref="G170:J170"/>
    <mergeCell ref="H167:J167"/>
    <mergeCell ref="H168:J168"/>
    <mergeCell ref="B165:E165"/>
  </mergeCells>
  <conditionalFormatting sqref="K188 K181">
    <cfRule type="cellIs" priority="15" dxfId="6" operator="notEqual" stopIfTrue="1">
      <formula>#REF!</formula>
    </cfRule>
  </conditionalFormatting>
  <conditionalFormatting sqref="F182 K182">
    <cfRule type="cellIs" priority="14" dxfId="5" operator="notEqual" stopIfTrue="1">
      <formula>0</formula>
    </cfRule>
  </conditionalFormatting>
  <conditionalFormatting sqref="G64:J64">
    <cfRule type="containsBlanks" priority="9" dxfId="0" stopIfTrue="1">
      <formula>LEN(TRIM(G64))=0</formula>
    </cfRule>
    <cfRule type="containsBlanks" priority="11" dxfId="3" stopIfTrue="1">
      <formula>LEN(TRIM(G64))=0</formula>
    </cfRule>
    <cfRule type="containsBlanks" priority="12" dxfId="2" stopIfTrue="1">
      <formula>LEN(TRIM(G64))=0</formula>
    </cfRule>
  </conditionalFormatting>
  <conditionalFormatting sqref="G65:J65 K134 K136 K148">
    <cfRule type="containsBlanks" priority="10" dxfId="0" stopIfTrue="1">
      <formula>LEN(TRIM(G65))=0</formula>
    </cfRule>
  </conditionalFormatting>
  <conditionalFormatting sqref="G12">
    <cfRule type="containsBlanks" priority="2" dxfId="0" stopIfTrue="1">
      <formula>LEN(TRIM(G12))=0</formula>
    </cfRule>
  </conditionalFormatting>
  <dataValidations count="23">
    <dataValidation type="list" allowBlank="1" showInputMessage="1" showErrorMessage="1" error="Veuillez choisir OUI ou NON" sqref="H225 H217:H220">
      <formula1>OUINON</formula1>
    </dataValidation>
    <dataValidation type="decimal" operator="greaterThanOrEqual" allowBlank="1" showInputMessage="1" showErrorMessage="1" error="Veuillez entrer un nombre valide" sqref="G199 F177 K175:K176 F174:F175 K172 F171:F172 F168:F169 K169:K170 K165:K166 K161:K162 K158 K156 K154 K152 K150 K148 K146 K144 K142 K140 K138 K136 K134 F159:F166 F156:F157 F148:F154 F140:F146 F134:F138 F179 K185 F184:F187 J104:J107 E99 H115:H118 E120:E126 E115:E118 H124:H126 H120:H122 G209 G207 G203 I201 G201 I197:I199 I209 I207 I203 G195">
      <formula1>0</formula1>
    </dataValidation>
    <dataValidation type="time" allowBlank="1" showInputMessage="1" showErrorMessage="1" error="Veuillez saisir une heure au format hh:mm" sqref="G92:H96 D92:E96">
      <formula1>0.20832175925925925</formula1>
      <formula2>0.9166666666666666</formula2>
    </dataValidation>
    <dataValidation type="list" allowBlank="1" showInputMessage="1" showErrorMessage="1" sqref="G68">
      <formula1>OUINON</formula1>
    </dataValidation>
    <dataValidation type="textLength" operator="equal" allowBlank="1" showInputMessage="1" showErrorMessage="1" sqref="K29">
      <formula1>13</formula1>
    </dataValidation>
    <dataValidation type="list" allowBlank="1" showInputMessage="1" showErrorMessage="1" error="Choisissez une nature juridique dans la liste" sqref="F33">
      <formula1>NatureJ</formula1>
    </dataValidation>
    <dataValidation type="whole" operator="greaterThanOrEqual" allowBlank="1" showInputMessage="1" showErrorMessage="1" sqref="F35:F36">
      <formula1>0</formula1>
    </dataValidation>
    <dataValidation type="list" allowBlank="1" showInputMessage="1" showErrorMessage="1" error="Choisir un coede postal de la liste" sqref="D78:E78">
      <formula1>Arrdt</formula1>
    </dataValidation>
    <dataValidation type="textLength" operator="equal" showInputMessage="1" showErrorMessage="1" error="Le code SIRET doit comporter 14 caractères" sqref="F31:H31">
      <formula1>14</formula1>
    </dataValidation>
    <dataValidation type="textLength" operator="equal" allowBlank="1" showInputMessage="1" showErrorMessage="1" promptTitle="SIRET de l'équipement" prompt="Veuillez saisir le SIRET de l'équipement concerné même s'il est identique au SIRET de l'organisme. La saisie de cette information est nécessaire au bon traitement de votre dossier." error="Le code SIRET est incorrect" sqref="G65:J65">
      <formula1>14</formula1>
    </dataValidation>
    <dataValidation type="decimal" operator="greaterThan" allowBlank="1" showInputMessage="1" showErrorMessage="1" error="Veuillez saisir un nombre" sqref="G69:J69">
      <formula1>0</formula1>
    </dataValidation>
    <dataValidation type="list" allowBlank="1" showInputMessage="1" showErrorMessage="1" error="Veuillez choisir oui ou non" sqref="F40:F42">
      <formula1>OUINON</formula1>
    </dataValidation>
    <dataValidation type="list" allowBlank="1" showInputMessage="1" showErrorMessage="1" sqref="G67:J67">
      <formula1>modegestion</formula1>
    </dataValidation>
    <dataValidation type="textLength" operator="equal" allowBlank="1" showInputMessage="1" showErrorMessage="1" error="Le code CAF doit comporter 9 caractères" sqref="G64:J64">
      <formula1>9</formula1>
    </dataValidation>
    <dataValidation type="list" allowBlank="1" showInputMessage="1" showErrorMessage="1" error="Veuillez choisir une valeur de la liste" sqref="D34:H34">
      <formula1>Typegestion</formula1>
    </dataValidation>
    <dataValidation type="list" allowBlank="1" showInputMessage="1" showErrorMessage="1" sqref="F43">
      <formula1>Mois</formula1>
    </dataValidation>
    <dataValidation type="decimal" operator="greaterThan" showInputMessage="1" showErrorMessage="1" promptTitle="Nombre de berceaux" prompt="Veuillez saisir le nombre de places agrées par le Conseil Général service PMI." error="Veuillez entrer un nombre valide" sqref="F102">
      <formula1>0</formula1>
    </dataValidation>
    <dataValidation operator="equal" allowBlank="1" showInputMessage="1" showErrorMessage="1" prompt="Veuillez saisir le numéro de téléphone sur 10 chiffres séparés par un espace." sqref="G73:H73"/>
    <dataValidation allowBlank="1" showInputMessage="1" showErrorMessage="1" prompt="Veuillez saisir le numéro de téléphone sur 10 chiffres séparés par un espace." sqref="G51:H53 D80:E80"/>
    <dataValidation type="decimal" operator="greaterThan" allowBlank="1" showInputMessage="1" showErrorMessage="1" promptTitle="SAISIE OBLIGATOIRE" prompt="Veuillez saisir le montant de subvention demandé" error="Veuillez saisir un nombre" sqref="G12">
      <formula1>0</formula1>
    </dataValidation>
    <dataValidation type="date" operator="greaterThan" allowBlank="1" showInputMessage="1" showErrorMessage="1" error="Veuillez saisir une date au format jj/mm/aaaa" sqref="C23">
      <formula1>42186</formula1>
    </dataValidation>
    <dataValidation type="whole" allowBlank="1" showInputMessage="1" showErrorMessage="1" error="Veuillez saisir un nombre correct" sqref="G87">
      <formula1>0</formula1>
      <formula2>365</formula2>
    </dataValidation>
    <dataValidation type="date" operator="greaterThan" allowBlank="1" showInputMessage="1" showErrorMessage="1" sqref="H288:K288">
      <formula1>41275</formula1>
    </dataValidation>
  </dataValidations>
  <hyperlinks>
    <hyperlink ref="I39" location="Dossier!F12" display="Dossier!F12"/>
    <hyperlink ref="I40" location="Dossier!G64" display="Dossier!G64"/>
    <hyperlink ref="I41" location="Dossier!G65" display="Dossier!G65"/>
    <hyperlink ref="I43" location="Dossier!G199" display="Dossier!G199"/>
    <hyperlink ref="I44" location="Dossier!G203" display="Dossier!G203"/>
    <hyperlink ref="I45" location="Dossier!G207" display="Dossier!G207"/>
    <hyperlink ref="I46" location="Dossier!K138" display="Dossier!K138"/>
    <hyperlink ref="I47" location="Dossier!F138" display="Dossier!F138"/>
    <hyperlink ref="F261:G261" location="Dossier!F132" display="A REMPLIR EN POINT 4"/>
    <hyperlink ref="H261:I261" location="Dossier!F132" display="A REMPLIR EN POINT 4"/>
    <hyperlink ref="F262:G262" location="Dossier!B195" display="A REMPLIR EN POINT 4"/>
    <hyperlink ref="H262:I262" location="Dossier!B195" display="A REMPLIR EN POINT 4"/>
  </hyperlinks>
  <printOptions/>
  <pageMargins left="0.2362204724409449" right="0.2362204724409449" top="0.4724409448818898" bottom="0.35433070866141736" header="0.31496062992125984" footer="0.31496062992125984"/>
  <pageSetup fitToHeight="14" horizontalDpi="600" verticalDpi="600" orientation="portrait" paperSize="9" r:id="rId3"/>
  <headerFooter alignWithMargins="0">
    <oddFooter>&amp;L&amp;G&amp;Csubvention de Fonctionnement 2017 Secteur Enfance&amp;R&amp;P</oddFooter>
  </headerFooter>
  <rowBreaks count="7" manualBreakCount="7">
    <brk id="27" max="255" man="1"/>
    <brk id="82" max="255" man="1"/>
    <brk id="129" max="255" man="1"/>
    <brk id="210" max="255" man="1"/>
    <brk id="230" max="255" man="1"/>
    <brk id="246" max="255" man="1"/>
    <brk id="275" max="255" man="1"/>
  </rowBreaks>
  <colBreaks count="1" manualBreakCount="1">
    <brk id="1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5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P3" sqref="P3"/>
    </sheetView>
  </sheetViews>
  <sheetFormatPr defaultColWidth="11.421875" defaultRowHeight="12.75"/>
  <cols>
    <col min="1" max="1" width="15.421875" style="196" bestFit="1" customWidth="1"/>
    <col min="2" max="2" width="11.57421875" style="196" bestFit="1" customWidth="1"/>
    <col min="3" max="3" width="29.28125" style="196" customWidth="1"/>
    <col min="4" max="4" width="10.00390625" style="196" bestFit="1" customWidth="1"/>
    <col min="5" max="5" width="5.28125" style="196" bestFit="1" customWidth="1"/>
    <col min="6" max="6" width="13.7109375" style="196" bestFit="1" customWidth="1"/>
    <col min="7" max="7" width="10.421875" style="196" bestFit="1" customWidth="1"/>
    <col min="8" max="8" width="9.28125" style="196" bestFit="1" customWidth="1"/>
    <col min="9" max="9" width="12.00390625" style="196" bestFit="1" customWidth="1"/>
    <col min="10" max="10" width="8.140625" style="197" bestFit="1" customWidth="1"/>
    <col min="11" max="11" width="14.00390625" style="197" bestFit="1" customWidth="1"/>
    <col min="12" max="12" width="8.140625" style="197" bestFit="1" customWidth="1"/>
    <col min="13" max="13" width="14.57421875" style="197" bestFit="1" customWidth="1"/>
    <col min="14" max="14" width="8.140625" style="197" bestFit="1" customWidth="1"/>
    <col min="15" max="15" width="12.7109375" style="197" bestFit="1" customWidth="1"/>
    <col min="16" max="16" width="8.140625" style="197" bestFit="1" customWidth="1"/>
    <col min="17" max="17" width="12.421875" style="197" bestFit="1" customWidth="1"/>
    <col min="18" max="18" width="8.140625" style="197" bestFit="1" customWidth="1"/>
    <col min="19" max="19" width="13.7109375" style="197" bestFit="1" customWidth="1"/>
    <col min="20" max="20" width="8.140625" style="197" bestFit="1" customWidth="1"/>
    <col min="21" max="21" width="13.57421875" style="197" bestFit="1" customWidth="1"/>
    <col min="22" max="22" width="8.140625" style="197" bestFit="1" customWidth="1"/>
    <col min="23" max="23" width="13.57421875" style="197" bestFit="1" customWidth="1"/>
    <col min="24" max="24" width="8.140625" style="197" bestFit="1" customWidth="1"/>
    <col min="25" max="25" width="12.8515625" style="197" bestFit="1" customWidth="1"/>
    <col min="26" max="26" width="8.140625" style="197" bestFit="1" customWidth="1"/>
    <col min="27" max="27" width="12.8515625" style="197" bestFit="1" customWidth="1"/>
    <col min="28" max="28" width="9.00390625" style="197" bestFit="1" customWidth="1"/>
    <col min="29" max="16384" width="11.421875" style="196" customWidth="1"/>
  </cols>
  <sheetData>
    <row r="1" spans="1:28" ht="12" thickBot="1">
      <c r="A1" s="198" t="s">
        <v>7</v>
      </c>
      <c r="B1" s="199" t="s">
        <v>8</v>
      </c>
      <c r="C1" s="198" t="s">
        <v>9</v>
      </c>
      <c r="D1" s="198" t="s">
        <v>10</v>
      </c>
      <c r="E1" s="198" t="s">
        <v>11</v>
      </c>
      <c r="F1" s="198" t="s">
        <v>12</v>
      </c>
      <c r="G1" s="198" t="s">
        <v>13</v>
      </c>
      <c r="H1" s="198" t="s">
        <v>14</v>
      </c>
      <c r="I1" s="198" t="s">
        <v>15</v>
      </c>
      <c r="J1" s="199" t="s">
        <v>16</v>
      </c>
      <c r="K1" s="199" t="s">
        <v>17</v>
      </c>
      <c r="L1" s="199" t="s">
        <v>18</v>
      </c>
      <c r="M1" s="199" t="s">
        <v>19</v>
      </c>
      <c r="N1" s="199" t="s">
        <v>20</v>
      </c>
      <c r="O1" s="199" t="s">
        <v>21</v>
      </c>
      <c r="P1" s="199" t="s">
        <v>22</v>
      </c>
      <c r="Q1" s="199" t="s">
        <v>23</v>
      </c>
      <c r="R1" s="199" t="s">
        <v>24</v>
      </c>
      <c r="S1" s="199" t="s">
        <v>29</v>
      </c>
      <c r="T1" s="199" t="s">
        <v>30</v>
      </c>
      <c r="U1" s="199" t="s">
        <v>31</v>
      </c>
      <c r="V1" s="199" t="s">
        <v>32</v>
      </c>
      <c r="W1" s="199" t="s">
        <v>33</v>
      </c>
      <c r="X1" s="199" t="s">
        <v>34</v>
      </c>
      <c r="Y1" s="199" t="s">
        <v>35</v>
      </c>
      <c r="Z1" s="199" t="s">
        <v>36</v>
      </c>
      <c r="AA1" s="199" t="s">
        <v>37</v>
      </c>
      <c r="AB1" s="199" t="s">
        <v>38</v>
      </c>
    </row>
    <row r="2" spans="1:28" ht="12" thickBot="1">
      <c r="A2" s="200" t="s">
        <v>205</v>
      </c>
      <c r="B2" s="205">
        <v>43101</v>
      </c>
      <c r="C2" s="200">
        <v>1</v>
      </c>
      <c r="D2" s="200" t="s">
        <v>25</v>
      </c>
      <c r="E2" s="200">
        <v>19000</v>
      </c>
      <c r="F2" s="200">
        <v>2018</v>
      </c>
      <c r="G2" s="200"/>
      <c r="H2" s="200"/>
      <c r="I2" s="200" t="s">
        <v>241</v>
      </c>
      <c r="J2" s="201">
        <f>Dossier!$G$65</f>
        <v>0</v>
      </c>
      <c r="K2" s="201" t="s">
        <v>208</v>
      </c>
      <c r="L2" s="201">
        <f>Dossier!$G$64</f>
        <v>0</v>
      </c>
      <c r="M2" s="201" t="s">
        <v>278</v>
      </c>
      <c r="N2" s="201">
        <f>Dossier!$D$78</f>
        <v>0</v>
      </c>
      <c r="O2" s="200" t="s">
        <v>242</v>
      </c>
      <c r="P2" s="202" t="s">
        <v>307</v>
      </c>
      <c r="Q2" s="200" t="s">
        <v>243</v>
      </c>
      <c r="R2" s="202" t="str">
        <f>IF(Dossier!$D$34="","0",LOOKUP(Dossier!$D$34,LV!$AG$6:$AG$8:LV!$AH$6:$AH$8))</f>
        <v>0</v>
      </c>
      <c r="S2" s="200" t="s">
        <v>244</v>
      </c>
      <c r="T2" s="202" t="str">
        <f>IF(OP_EN_MODGEST="","0",LOOKUP(OP_EN_MODGEST,LV!$AK$6:$AK$8:LV!$AL$6:$AL$8))</f>
        <v>0</v>
      </c>
      <c r="U2" s="200" t="s">
        <v>245</v>
      </c>
      <c r="V2" s="202" t="str">
        <f aca="true" t="shared" si="0" ref="V2:V25">IF(OP_EN_CONTRAT="","0",UPPER(OP_EN_CONTRAT))</f>
        <v>0</v>
      </c>
      <c r="W2" s="201" t="s">
        <v>276</v>
      </c>
      <c r="X2" s="201" t="str">
        <f>IF(Dossier!$F$102="","0",LOOKUP(Dossier!$F$102,LV!$Z$5:$Z$10,LV!$AA$5:$AA$10))</f>
        <v>0</v>
      </c>
      <c r="Y2" s="200" t="s">
        <v>277</v>
      </c>
      <c r="Z2" s="201" t="str">
        <f>IF(Dossier!$E$99="","0",LOOKUP(Dossier!$E$99,LV!$W$5:$W$14,LV!$X$5:$X$14))</f>
        <v>0</v>
      </c>
      <c r="AA2" s="200" t="s">
        <v>409</v>
      </c>
      <c r="AB2" s="206" t="s">
        <v>486</v>
      </c>
    </row>
    <row r="3" spans="1:28" s="232" customFormat="1" ht="12" thickBot="1">
      <c r="A3" s="226" t="s">
        <v>432</v>
      </c>
      <c r="B3" s="227">
        <v>43101</v>
      </c>
      <c r="C3" s="226">
        <v>1</v>
      </c>
      <c r="D3" s="226" t="s">
        <v>25</v>
      </c>
      <c r="E3" s="226">
        <v>19000</v>
      </c>
      <c r="F3" s="226">
        <v>2017</v>
      </c>
      <c r="G3" s="226"/>
      <c r="H3" s="226"/>
      <c r="I3" s="226" t="s">
        <v>241</v>
      </c>
      <c r="J3" s="228">
        <f>Dossier!$G$65</f>
        <v>0</v>
      </c>
      <c r="K3" s="229" t="s">
        <v>208</v>
      </c>
      <c r="L3" s="229">
        <f>Dossier!$G$64</f>
        <v>0</v>
      </c>
      <c r="M3" s="229" t="s">
        <v>278</v>
      </c>
      <c r="N3" s="229">
        <f>Dossier!$D$78</f>
        <v>0</v>
      </c>
      <c r="O3" s="226" t="s">
        <v>432</v>
      </c>
      <c r="P3" s="230">
        <f>IF(Dossier!$F$43="",0,VLOOKUP(Dossier!$F$43,LV!$E$6:$F$17,2,FALSE))</f>
        <v>0</v>
      </c>
      <c r="Q3" s="226"/>
      <c r="R3" s="230"/>
      <c r="S3" s="226"/>
      <c r="T3" s="230"/>
      <c r="U3" s="226"/>
      <c r="V3" s="230"/>
      <c r="W3" s="229"/>
      <c r="X3" s="229"/>
      <c r="Y3" s="226"/>
      <c r="Z3" s="229"/>
      <c r="AA3" s="226" t="s">
        <v>409</v>
      </c>
      <c r="AB3" s="231" t="s">
        <v>486</v>
      </c>
    </row>
    <row r="4" spans="1:28" ht="12" thickBot="1">
      <c r="A4" s="200" t="s">
        <v>201</v>
      </c>
      <c r="B4" s="205">
        <v>43101</v>
      </c>
      <c r="C4" s="203">
        <f>Dossier!$F$102</f>
        <v>0</v>
      </c>
      <c r="D4" s="200" t="s">
        <v>25</v>
      </c>
      <c r="E4" s="200">
        <v>19000</v>
      </c>
      <c r="F4" s="200">
        <v>2018</v>
      </c>
      <c r="G4" s="200"/>
      <c r="H4" s="200"/>
      <c r="I4" s="200" t="s">
        <v>241</v>
      </c>
      <c r="J4" s="201">
        <f>Dossier!$G$65</f>
        <v>0</v>
      </c>
      <c r="K4" s="201" t="s">
        <v>208</v>
      </c>
      <c r="L4" s="201">
        <f>Dossier!$G$64</f>
        <v>0</v>
      </c>
      <c r="M4" s="201" t="s">
        <v>278</v>
      </c>
      <c r="N4" s="201">
        <f>Dossier!$D$78</f>
        <v>0</v>
      </c>
      <c r="O4" s="200" t="s">
        <v>242</v>
      </c>
      <c r="P4" s="202" t="s">
        <v>307</v>
      </c>
      <c r="Q4" s="200" t="s">
        <v>243</v>
      </c>
      <c r="R4" s="202" t="str">
        <f>IF(Dossier!$D$34="","0",LOOKUP(Dossier!$D$34,LV!$AG$6:$AG$8:LV!$AH$6:$AH$8))</f>
        <v>0</v>
      </c>
      <c r="S4" s="200" t="s">
        <v>244</v>
      </c>
      <c r="T4" s="202" t="str">
        <f>IF(OP_EN_MODGEST="","0",LOOKUP(OP_EN_MODGEST,LV!$AK$6:$AK$8:LV!$AL$6:$AL$8))</f>
        <v>0</v>
      </c>
      <c r="U4" s="200" t="s">
        <v>245</v>
      </c>
      <c r="V4" s="202" t="str">
        <f t="shared" si="0"/>
        <v>0</v>
      </c>
      <c r="W4" s="201" t="s">
        <v>276</v>
      </c>
      <c r="X4" s="201" t="str">
        <f>IF(Dossier!$F$102="","0",LOOKUP(Dossier!$F$102,LV!$Z$5:$Z$10,LV!$AA$5:$AA$10))</f>
        <v>0</v>
      </c>
      <c r="Y4" s="200" t="s">
        <v>277</v>
      </c>
      <c r="Z4" s="201" t="str">
        <f>IF(Dossier!$E$99="","0",LOOKUP(Dossier!$E$99,LV!$W$5:$W$14,LV!$X$5:$X$14))</f>
        <v>0</v>
      </c>
      <c r="AA4" s="200" t="s">
        <v>409</v>
      </c>
      <c r="AB4" s="206" t="s">
        <v>486</v>
      </c>
    </row>
    <row r="5" spans="1:28" s="238" customFormat="1" ht="12" thickBot="1">
      <c r="A5" s="233" t="s">
        <v>202</v>
      </c>
      <c r="B5" s="234">
        <v>43101</v>
      </c>
      <c r="C5" s="235">
        <f>Dossier!$E$99</f>
        <v>0</v>
      </c>
      <c r="D5" s="233" t="s">
        <v>25</v>
      </c>
      <c r="E5" s="233">
        <v>19000</v>
      </c>
      <c r="F5" s="233">
        <v>2018</v>
      </c>
      <c r="G5" s="233"/>
      <c r="H5" s="233"/>
      <c r="I5" s="233" t="s">
        <v>241</v>
      </c>
      <c r="J5" s="228">
        <f>Dossier!$G$65</f>
        <v>0</v>
      </c>
      <c r="K5" s="228" t="s">
        <v>208</v>
      </c>
      <c r="L5" s="228">
        <f>Dossier!$G$64</f>
        <v>0</v>
      </c>
      <c r="M5" s="228" t="s">
        <v>278</v>
      </c>
      <c r="N5" s="228">
        <f>Dossier!$D$78</f>
        <v>0</v>
      </c>
      <c r="O5" s="233" t="s">
        <v>242</v>
      </c>
      <c r="P5" s="236" t="s">
        <v>307</v>
      </c>
      <c r="Q5" s="233" t="s">
        <v>243</v>
      </c>
      <c r="R5" s="236" t="str">
        <f>IF(Dossier!$D$34="","0",LOOKUP(Dossier!$D$34,LV!$AG$6:$AG$8:LV!$AH$6:$AH$8))</f>
        <v>0</v>
      </c>
      <c r="S5" s="233" t="s">
        <v>244</v>
      </c>
      <c r="T5" s="236" t="str">
        <f>IF(OP_EN_MODGEST="","0",LOOKUP(OP_EN_MODGEST,LV!$AK$6:$AK$8:LV!$AL$6:$AL$8))</f>
        <v>0</v>
      </c>
      <c r="U5" s="233" t="s">
        <v>245</v>
      </c>
      <c r="V5" s="236" t="str">
        <f t="shared" si="0"/>
        <v>0</v>
      </c>
      <c r="W5" s="228" t="s">
        <v>276</v>
      </c>
      <c r="X5" s="228" t="str">
        <f>IF(Dossier!$F$102="","0",LOOKUP(Dossier!$F$102,LV!$Z$5:$Z$10,LV!$AA$5:$AA$10))</f>
        <v>0</v>
      </c>
      <c r="Y5" s="233" t="s">
        <v>277</v>
      </c>
      <c r="Z5" s="228" t="str">
        <f>IF(Dossier!$E$99="","0",LOOKUP(Dossier!$E$99,LV!$W$5:$W$14,LV!$X$5:$X$14))</f>
        <v>0</v>
      </c>
      <c r="AA5" s="233" t="s">
        <v>409</v>
      </c>
      <c r="AB5" s="237" t="s">
        <v>486</v>
      </c>
    </row>
    <row r="6" spans="1:28" ht="12" thickBot="1">
      <c r="A6" s="200" t="s">
        <v>203</v>
      </c>
      <c r="B6" s="205">
        <v>43101</v>
      </c>
      <c r="C6" s="204">
        <f>Dossier!$G$87</f>
        <v>0</v>
      </c>
      <c r="D6" s="200" t="s">
        <v>25</v>
      </c>
      <c r="E6" s="200">
        <v>19000</v>
      </c>
      <c r="F6" s="200">
        <v>2018</v>
      </c>
      <c r="G6" s="200"/>
      <c r="H6" s="200"/>
      <c r="I6" s="200" t="s">
        <v>241</v>
      </c>
      <c r="J6" s="201">
        <f>Dossier!$G$65</f>
        <v>0</v>
      </c>
      <c r="K6" s="201" t="s">
        <v>208</v>
      </c>
      <c r="L6" s="201">
        <f>Dossier!$G$64</f>
        <v>0</v>
      </c>
      <c r="M6" s="201" t="s">
        <v>278</v>
      </c>
      <c r="N6" s="201">
        <f>Dossier!$D$78</f>
        <v>0</v>
      </c>
      <c r="O6" s="200" t="s">
        <v>242</v>
      </c>
      <c r="P6" s="202" t="s">
        <v>307</v>
      </c>
      <c r="Q6" s="200" t="s">
        <v>243</v>
      </c>
      <c r="R6" s="202" t="str">
        <f>IF(Dossier!$D$34="","0",LOOKUP(Dossier!$D$34,LV!$AG$6:$AG$8:LV!$AH$6:$AH$8))</f>
        <v>0</v>
      </c>
      <c r="S6" s="200" t="s">
        <v>244</v>
      </c>
      <c r="T6" s="202" t="str">
        <f>IF(OP_EN_MODGEST="","0",LOOKUP(OP_EN_MODGEST,LV!$AK$6:$AK$8:LV!$AL$6:$AL$8))</f>
        <v>0</v>
      </c>
      <c r="U6" s="200" t="s">
        <v>245</v>
      </c>
      <c r="V6" s="202" t="str">
        <f t="shared" si="0"/>
        <v>0</v>
      </c>
      <c r="W6" s="201"/>
      <c r="X6" s="201"/>
      <c r="Y6" s="201"/>
      <c r="Z6" s="201"/>
      <c r="AA6" s="200" t="s">
        <v>409</v>
      </c>
      <c r="AB6" s="206" t="s">
        <v>486</v>
      </c>
    </row>
    <row r="7" spans="1:28" s="238" customFormat="1" ht="12" thickBot="1">
      <c r="A7" s="233" t="s">
        <v>204</v>
      </c>
      <c r="B7" s="234">
        <v>43101</v>
      </c>
      <c r="C7" s="239">
        <f>Dossier!$F$133</f>
        <v>0</v>
      </c>
      <c r="D7" s="233" t="s">
        <v>25</v>
      </c>
      <c r="E7" s="233">
        <v>19000</v>
      </c>
      <c r="F7" s="233">
        <v>2018</v>
      </c>
      <c r="G7" s="233"/>
      <c r="H7" s="233"/>
      <c r="I7" s="233" t="s">
        <v>241</v>
      </c>
      <c r="J7" s="228">
        <f>Dossier!$G$65</f>
        <v>0</v>
      </c>
      <c r="K7" s="228" t="s">
        <v>208</v>
      </c>
      <c r="L7" s="228">
        <f>Dossier!$G$64</f>
        <v>0</v>
      </c>
      <c r="M7" s="228" t="s">
        <v>278</v>
      </c>
      <c r="N7" s="228">
        <f>Dossier!$D$78</f>
        <v>0</v>
      </c>
      <c r="O7" s="233" t="s">
        <v>242</v>
      </c>
      <c r="P7" s="236" t="s">
        <v>307</v>
      </c>
      <c r="Q7" s="233" t="s">
        <v>243</v>
      </c>
      <c r="R7" s="236" t="str">
        <f>IF(Dossier!$D$34="","0",LOOKUP(Dossier!$D$34,LV!$AG$6:$AG$8:LV!$AH$6:$AH$8))</f>
        <v>0</v>
      </c>
      <c r="S7" s="233" t="s">
        <v>244</v>
      </c>
      <c r="T7" s="236" t="str">
        <f>IF(OP_EN_MODGEST="","0",LOOKUP(OP_EN_MODGEST,LV!$AK$6:$AK$8:LV!$AL$6:$AL$8))</f>
        <v>0</v>
      </c>
      <c r="U7" s="233" t="s">
        <v>245</v>
      </c>
      <c r="V7" s="236" t="str">
        <f t="shared" si="0"/>
        <v>0</v>
      </c>
      <c r="W7" s="233" t="s">
        <v>255</v>
      </c>
      <c r="X7" s="228" t="s">
        <v>257</v>
      </c>
      <c r="Y7" s="228"/>
      <c r="Z7" s="228"/>
      <c r="AA7" s="233" t="s">
        <v>409</v>
      </c>
      <c r="AB7" s="237" t="s">
        <v>486</v>
      </c>
    </row>
    <row r="8" spans="1:28" s="238" customFormat="1" ht="12" thickBot="1">
      <c r="A8" s="233" t="s">
        <v>204</v>
      </c>
      <c r="B8" s="234">
        <v>43101</v>
      </c>
      <c r="C8" s="239">
        <f>Dossier!$F$139</f>
        <v>0</v>
      </c>
      <c r="D8" s="233" t="s">
        <v>25</v>
      </c>
      <c r="E8" s="233">
        <v>19000</v>
      </c>
      <c r="F8" s="233">
        <v>2018</v>
      </c>
      <c r="G8" s="233"/>
      <c r="H8" s="233"/>
      <c r="I8" s="233" t="s">
        <v>241</v>
      </c>
      <c r="J8" s="228">
        <f>Dossier!$G$65</f>
        <v>0</v>
      </c>
      <c r="K8" s="228" t="s">
        <v>208</v>
      </c>
      <c r="L8" s="228">
        <f>Dossier!$G$64</f>
        <v>0</v>
      </c>
      <c r="M8" s="228" t="s">
        <v>278</v>
      </c>
      <c r="N8" s="228">
        <f>Dossier!$D$78</f>
        <v>0</v>
      </c>
      <c r="O8" s="233" t="s">
        <v>242</v>
      </c>
      <c r="P8" s="236" t="s">
        <v>307</v>
      </c>
      <c r="Q8" s="233" t="s">
        <v>243</v>
      </c>
      <c r="R8" s="236" t="str">
        <f>IF(Dossier!$D$34="","0",LOOKUP(Dossier!$D$34,LV!$AG$6:$AG$8:LV!$AH$6:$AH$8))</f>
        <v>0</v>
      </c>
      <c r="S8" s="233" t="s">
        <v>244</v>
      </c>
      <c r="T8" s="236" t="str">
        <f>IF(OP_EN_MODGEST="","0",LOOKUP(OP_EN_MODGEST,LV!$AK$6:$AK$8:LV!$AL$6:$AL$8))</f>
        <v>0</v>
      </c>
      <c r="U8" s="233" t="s">
        <v>245</v>
      </c>
      <c r="V8" s="236" t="str">
        <f t="shared" si="0"/>
        <v>0</v>
      </c>
      <c r="W8" s="233" t="s">
        <v>255</v>
      </c>
      <c r="X8" s="228" t="s">
        <v>258</v>
      </c>
      <c r="Y8" s="228"/>
      <c r="Z8" s="228"/>
      <c r="AA8" s="233" t="s">
        <v>409</v>
      </c>
      <c r="AB8" s="237" t="s">
        <v>486</v>
      </c>
    </row>
    <row r="9" spans="1:28" s="238" customFormat="1" ht="12" thickBot="1">
      <c r="A9" s="233" t="s">
        <v>204</v>
      </c>
      <c r="B9" s="234">
        <v>43101</v>
      </c>
      <c r="C9" s="239">
        <f>Dossier!$F$147</f>
        <v>0</v>
      </c>
      <c r="D9" s="233" t="s">
        <v>25</v>
      </c>
      <c r="E9" s="233">
        <v>19000</v>
      </c>
      <c r="F9" s="233">
        <v>2018</v>
      </c>
      <c r="G9" s="233"/>
      <c r="H9" s="233"/>
      <c r="I9" s="233" t="s">
        <v>241</v>
      </c>
      <c r="J9" s="228">
        <f>Dossier!$G$65</f>
        <v>0</v>
      </c>
      <c r="K9" s="228" t="s">
        <v>208</v>
      </c>
      <c r="L9" s="228">
        <f>Dossier!$G$64</f>
        <v>0</v>
      </c>
      <c r="M9" s="228" t="s">
        <v>278</v>
      </c>
      <c r="N9" s="228">
        <f>Dossier!$D$78</f>
        <v>0</v>
      </c>
      <c r="O9" s="233" t="s">
        <v>242</v>
      </c>
      <c r="P9" s="236" t="s">
        <v>307</v>
      </c>
      <c r="Q9" s="233" t="s">
        <v>243</v>
      </c>
      <c r="R9" s="236" t="str">
        <f>IF(Dossier!$D$34="","0",LOOKUP(Dossier!$D$34,LV!$AG$6:$AG$8:LV!$AH$6:$AH$8))</f>
        <v>0</v>
      </c>
      <c r="S9" s="233" t="s">
        <v>244</v>
      </c>
      <c r="T9" s="236" t="str">
        <f>IF(OP_EN_MODGEST="","0",LOOKUP(OP_EN_MODGEST,LV!$AK$6:$AK$8:LV!$AL$6:$AL$8))</f>
        <v>0</v>
      </c>
      <c r="U9" s="233" t="s">
        <v>245</v>
      </c>
      <c r="V9" s="236" t="str">
        <f t="shared" si="0"/>
        <v>0</v>
      </c>
      <c r="W9" s="233" t="s">
        <v>255</v>
      </c>
      <c r="X9" s="228" t="s">
        <v>259</v>
      </c>
      <c r="Y9" s="228"/>
      <c r="Z9" s="228"/>
      <c r="AA9" s="233" t="s">
        <v>409</v>
      </c>
      <c r="AB9" s="237" t="s">
        <v>486</v>
      </c>
    </row>
    <row r="10" spans="1:28" s="238" customFormat="1" ht="12" thickBot="1">
      <c r="A10" s="233" t="s">
        <v>204</v>
      </c>
      <c r="B10" s="234">
        <v>43101</v>
      </c>
      <c r="C10" s="239">
        <f>Dossier!$F$155</f>
        <v>0</v>
      </c>
      <c r="D10" s="233" t="s">
        <v>25</v>
      </c>
      <c r="E10" s="233">
        <v>19000</v>
      </c>
      <c r="F10" s="233">
        <v>2018</v>
      </c>
      <c r="G10" s="233"/>
      <c r="H10" s="233"/>
      <c r="I10" s="233" t="s">
        <v>241</v>
      </c>
      <c r="J10" s="228">
        <f>Dossier!$G$65</f>
        <v>0</v>
      </c>
      <c r="K10" s="228" t="s">
        <v>208</v>
      </c>
      <c r="L10" s="228">
        <f>Dossier!$G$64</f>
        <v>0</v>
      </c>
      <c r="M10" s="228" t="s">
        <v>278</v>
      </c>
      <c r="N10" s="228">
        <f>Dossier!$D$78</f>
        <v>0</v>
      </c>
      <c r="O10" s="233" t="s">
        <v>242</v>
      </c>
      <c r="P10" s="236" t="s">
        <v>307</v>
      </c>
      <c r="Q10" s="233" t="s">
        <v>243</v>
      </c>
      <c r="R10" s="236" t="str">
        <f>IF(Dossier!$D$34="","0",LOOKUP(Dossier!$D$34,LV!$AG$6:$AG$8:LV!$AH$6:$AH$8))</f>
        <v>0</v>
      </c>
      <c r="S10" s="233" t="s">
        <v>244</v>
      </c>
      <c r="T10" s="236" t="str">
        <f>IF(OP_EN_MODGEST="","0",LOOKUP(OP_EN_MODGEST,LV!$AK$6:$AK$8:LV!$AL$6:$AL$8))</f>
        <v>0</v>
      </c>
      <c r="U10" s="233" t="s">
        <v>245</v>
      </c>
      <c r="V10" s="236" t="str">
        <f t="shared" si="0"/>
        <v>0</v>
      </c>
      <c r="W10" s="233" t="s">
        <v>255</v>
      </c>
      <c r="X10" s="228" t="s">
        <v>260</v>
      </c>
      <c r="Y10" s="228"/>
      <c r="Z10" s="228"/>
      <c r="AA10" s="233" t="s">
        <v>409</v>
      </c>
      <c r="AB10" s="237" t="s">
        <v>486</v>
      </c>
    </row>
    <row r="11" spans="1:28" s="238" customFormat="1" ht="12" thickBot="1">
      <c r="A11" s="233" t="s">
        <v>204</v>
      </c>
      <c r="B11" s="234">
        <v>43101</v>
      </c>
      <c r="C11" s="239">
        <f>Dossier!$F$158</f>
        <v>0</v>
      </c>
      <c r="D11" s="233" t="s">
        <v>25</v>
      </c>
      <c r="E11" s="233">
        <v>19000</v>
      </c>
      <c r="F11" s="233">
        <v>2018</v>
      </c>
      <c r="G11" s="233"/>
      <c r="H11" s="233"/>
      <c r="I11" s="233" t="s">
        <v>241</v>
      </c>
      <c r="J11" s="228">
        <f>Dossier!$G$65</f>
        <v>0</v>
      </c>
      <c r="K11" s="228" t="s">
        <v>208</v>
      </c>
      <c r="L11" s="228">
        <f>Dossier!$G$64</f>
        <v>0</v>
      </c>
      <c r="M11" s="228" t="s">
        <v>278</v>
      </c>
      <c r="N11" s="228">
        <f>Dossier!$D$78</f>
        <v>0</v>
      </c>
      <c r="O11" s="233" t="s">
        <v>242</v>
      </c>
      <c r="P11" s="236" t="s">
        <v>307</v>
      </c>
      <c r="Q11" s="233" t="s">
        <v>243</v>
      </c>
      <c r="R11" s="236" t="str">
        <f>IF(Dossier!$D$34="","0",LOOKUP(Dossier!$D$34,LV!$AG$6:$AG$8:LV!$AH$6:$AH$8))</f>
        <v>0</v>
      </c>
      <c r="S11" s="233" t="s">
        <v>244</v>
      </c>
      <c r="T11" s="236" t="str">
        <f>IF(OP_EN_MODGEST="","0",LOOKUP(OP_EN_MODGEST,LV!$AK$6:$AK$8:LV!$AL$6:$AL$8))</f>
        <v>0</v>
      </c>
      <c r="U11" s="233" t="s">
        <v>245</v>
      </c>
      <c r="V11" s="236" t="str">
        <f t="shared" si="0"/>
        <v>0</v>
      </c>
      <c r="W11" s="233" t="s">
        <v>255</v>
      </c>
      <c r="X11" s="228" t="s">
        <v>261</v>
      </c>
      <c r="Y11" s="228"/>
      <c r="Z11" s="228"/>
      <c r="AA11" s="233" t="s">
        <v>409</v>
      </c>
      <c r="AB11" s="237" t="s">
        <v>486</v>
      </c>
    </row>
    <row r="12" spans="1:28" s="238" customFormat="1" ht="12" thickBot="1">
      <c r="A12" s="233" t="s">
        <v>204</v>
      </c>
      <c r="B12" s="234">
        <v>43101</v>
      </c>
      <c r="C12" s="239">
        <f>Dossier!$F$167</f>
        <v>0</v>
      </c>
      <c r="D12" s="233" t="s">
        <v>25</v>
      </c>
      <c r="E12" s="233">
        <v>19000</v>
      </c>
      <c r="F12" s="233">
        <v>2018</v>
      </c>
      <c r="G12" s="233"/>
      <c r="H12" s="233"/>
      <c r="I12" s="233" t="s">
        <v>241</v>
      </c>
      <c r="J12" s="228">
        <f>Dossier!$G$65</f>
        <v>0</v>
      </c>
      <c r="K12" s="228" t="s">
        <v>208</v>
      </c>
      <c r="L12" s="228">
        <f>Dossier!$G$64</f>
        <v>0</v>
      </c>
      <c r="M12" s="228" t="s">
        <v>278</v>
      </c>
      <c r="N12" s="228">
        <f>Dossier!$D$78</f>
        <v>0</v>
      </c>
      <c r="O12" s="233" t="s">
        <v>242</v>
      </c>
      <c r="P12" s="236" t="s">
        <v>307</v>
      </c>
      <c r="Q12" s="233" t="s">
        <v>243</v>
      </c>
      <c r="R12" s="236" t="str">
        <f>IF(Dossier!$D$34="","0",LOOKUP(Dossier!$D$34,LV!$AG$6:$AG$8:LV!$AH$6:$AH$8))</f>
        <v>0</v>
      </c>
      <c r="S12" s="233" t="s">
        <v>244</v>
      </c>
      <c r="T12" s="236" t="str">
        <f>IF(OP_EN_MODGEST="","0",LOOKUP(OP_EN_MODGEST,LV!$AK$6:$AK$8:LV!$AL$6:$AL$8))</f>
        <v>0</v>
      </c>
      <c r="U12" s="233" t="s">
        <v>245</v>
      </c>
      <c r="V12" s="236" t="str">
        <f t="shared" si="0"/>
        <v>0</v>
      </c>
      <c r="W12" s="233" t="s">
        <v>255</v>
      </c>
      <c r="X12" s="228" t="s">
        <v>262</v>
      </c>
      <c r="Y12" s="228"/>
      <c r="Z12" s="228"/>
      <c r="AA12" s="233" t="s">
        <v>409</v>
      </c>
      <c r="AB12" s="237" t="s">
        <v>486</v>
      </c>
    </row>
    <row r="13" spans="1:28" s="238" customFormat="1" ht="12" thickBot="1">
      <c r="A13" s="233" t="s">
        <v>204</v>
      </c>
      <c r="B13" s="234">
        <v>43101</v>
      </c>
      <c r="C13" s="239">
        <f>Dossier!$F$170</f>
        <v>0</v>
      </c>
      <c r="D13" s="233" t="s">
        <v>25</v>
      </c>
      <c r="E13" s="233">
        <v>19000</v>
      </c>
      <c r="F13" s="233">
        <v>2018</v>
      </c>
      <c r="G13" s="233"/>
      <c r="H13" s="233"/>
      <c r="I13" s="233" t="s">
        <v>241</v>
      </c>
      <c r="J13" s="228">
        <f>Dossier!$G$65</f>
        <v>0</v>
      </c>
      <c r="K13" s="228" t="s">
        <v>208</v>
      </c>
      <c r="L13" s="228">
        <f>Dossier!$G$64</f>
        <v>0</v>
      </c>
      <c r="M13" s="228" t="s">
        <v>278</v>
      </c>
      <c r="N13" s="228">
        <f>Dossier!$D$78</f>
        <v>0</v>
      </c>
      <c r="O13" s="233" t="s">
        <v>242</v>
      </c>
      <c r="P13" s="236" t="s">
        <v>307</v>
      </c>
      <c r="Q13" s="233" t="s">
        <v>243</v>
      </c>
      <c r="R13" s="236" t="str">
        <f>IF(Dossier!$D$34="","0",LOOKUP(Dossier!$D$34,LV!$AG$6:$AG$8:LV!$AH$6:$AH$8))</f>
        <v>0</v>
      </c>
      <c r="S13" s="233" t="s">
        <v>244</v>
      </c>
      <c r="T13" s="236" t="str">
        <f>IF(OP_EN_MODGEST="","0",LOOKUP(OP_EN_MODGEST,LV!$AK$6:$AK$8:LV!$AL$6:$AL$8))</f>
        <v>0</v>
      </c>
      <c r="U13" s="233" t="s">
        <v>245</v>
      </c>
      <c r="V13" s="236" t="str">
        <f t="shared" si="0"/>
        <v>0</v>
      </c>
      <c r="W13" s="233" t="s">
        <v>255</v>
      </c>
      <c r="X13" s="228" t="s">
        <v>263</v>
      </c>
      <c r="Y13" s="228"/>
      <c r="Z13" s="228"/>
      <c r="AA13" s="233" t="s">
        <v>409</v>
      </c>
      <c r="AB13" s="237" t="s">
        <v>486</v>
      </c>
    </row>
    <row r="14" spans="1:28" s="238" customFormat="1" ht="12" thickBot="1">
      <c r="A14" s="233" t="s">
        <v>204</v>
      </c>
      <c r="B14" s="234">
        <v>43101</v>
      </c>
      <c r="C14" s="239">
        <f>Dossier!$F$173</f>
        <v>0</v>
      </c>
      <c r="D14" s="233" t="s">
        <v>25</v>
      </c>
      <c r="E14" s="233">
        <v>19000</v>
      </c>
      <c r="F14" s="233">
        <v>2018</v>
      </c>
      <c r="G14" s="233"/>
      <c r="H14" s="233"/>
      <c r="I14" s="233" t="s">
        <v>241</v>
      </c>
      <c r="J14" s="228">
        <f>Dossier!$G$65</f>
        <v>0</v>
      </c>
      <c r="K14" s="228" t="s">
        <v>208</v>
      </c>
      <c r="L14" s="228">
        <f>Dossier!$G$64</f>
        <v>0</v>
      </c>
      <c r="M14" s="228" t="s">
        <v>278</v>
      </c>
      <c r="N14" s="228">
        <f>Dossier!$D$78</f>
        <v>0</v>
      </c>
      <c r="O14" s="233" t="s">
        <v>242</v>
      </c>
      <c r="P14" s="236" t="s">
        <v>307</v>
      </c>
      <c r="Q14" s="233" t="s">
        <v>243</v>
      </c>
      <c r="R14" s="236" t="str">
        <f>IF(Dossier!$D$34="","0",LOOKUP(Dossier!$D$34,LV!$AG$6:$AG$8:LV!$AH$6:$AH$8))</f>
        <v>0</v>
      </c>
      <c r="S14" s="233" t="s">
        <v>244</v>
      </c>
      <c r="T14" s="236" t="str">
        <f>IF(OP_EN_MODGEST="","0",LOOKUP(OP_EN_MODGEST,LV!$AK$6:$AK$8:LV!$AL$6:$AL$8))</f>
        <v>0</v>
      </c>
      <c r="U14" s="233" t="s">
        <v>245</v>
      </c>
      <c r="V14" s="236" t="str">
        <f t="shared" si="0"/>
        <v>0</v>
      </c>
      <c r="W14" s="233" t="s">
        <v>255</v>
      </c>
      <c r="X14" s="228" t="s">
        <v>264</v>
      </c>
      <c r="Y14" s="228"/>
      <c r="Z14" s="228"/>
      <c r="AA14" s="233" t="s">
        <v>409</v>
      </c>
      <c r="AB14" s="237" t="s">
        <v>486</v>
      </c>
    </row>
    <row r="15" spans="1:28" s="238" customFormat="1" ht="12" thickBot="1">
      <c r="A15" s="233" t="s">
        <v>204</v>
      </c>
      <c r="B15" s="234">
        <v>43101</v>
      </c>
      <c r="C15" s="239">
        <f>Dossier!$F$176</f>
        <v>0</v>
      </c>
      <c r="D15" s="233" t="s">
        <v>25</v>
      </c>
      <c r="E15" s="233">
        <v>19000</v>
      </c>
      <c r="F15" s="233">
        <v>2018</v>
      </c>
      <c r="G15" s="233"/>
      <c r="H15" s="233"/>
      <c r="I15" s="233" t="s">
        <v>241</v>
      </c>
      <c r="J15" s="228">
        <f>Dossier!$G$65</f>
        <v>0</v>
      </c>
      <c r="K15" s="228" t="s">
        <v>208</v>
      </c>
      <c r="L15" s="228">
        <f>Dossier!$G$64</f>
        <v>0</v>
      </c>
      <c r="M15" s="228" t="s">
        <v>278</v>
      </c>
      <c r="N15" s="228">
        <f>Dossier!$D$78</f>
        <v>0</v>
      </c>
      <c r="O15" s="233" t="s">
        <v>242</v>
      </c>
      <c r="P15" s="236" t="s">
        <v>307</v>
      </c>
      <c r="Q15" s="233" t="s">
        <v>243</v>
      </c>
      <c r="R15" s="236" t="str">
        <f>IF(Dossier!$D$34="","0",LOOKUP(Dossier!$D$34,LV!$AG$6:$AG$8:LV!$AH$6:$AH$8))</f>
        <v>0</v>
      </c>
      <c r="S15" s="233" t="s">
        <v>244</v>
      </c>
      <c r="T15" s="236" t="str">
        <f>IF(OP_EN_MODGEST="","0",LOOKUP(OP_EN_MODGEST,LV!$AK$6:$AK$8:LV!$AL$6:$AL$8))</f>
        <v>0</v>
      </c>
      <c r="U15" s="233" t="s">
        <v>245</v>
      </c>
      <c r="V15" s="236" t="str">
        <f t="shared" si="0"/>
        <v>0</v>
      </c>
      <c r="W15" s="233" t="s">
        <v>255</v>
      </c>
      <c r="X15" s="228" t="s">
        <v>265</v>
      </c>
      <c r="Y15" s="228"/>
      <c r="Z15" s="228"/>
      <c r="AA15" s="233" t="s">
        <v>409</v>
      </c>
      <c r="AB15" s="237" t="s">
        <v>486</v>
      </c>
    </row>
    <row r="16" spans="1:28" s="238" customFormat="1" ht="12" thickBot="1">
      <c r="A16" s="233" t="s">
        <v>204</v>
      </c>
      <c r="B16" s="234">
        <v>43101</v>
      </c>
      <c r="C16" s="239">
        <f>Dossier!$F$178</f>
        <v>0</v>
      </c>
      <c r="D16" s="233" t="s">
        <v>25</v>
      </c>
      <c r="E16" s="233">
        <v>19000</v>
      </c>
      <c r="F16" s="233">
        <v>2018</v>
      </c>
      <c r="G16" s="233"/>
      <c r="H16" s="233"/>
      <c r="I16" s="233" t="s">
        <v>241</v>
      </c>
      <c r="J16" s="228">
        <f>Dossier!$G$65</f>
        <v>0</v>
      </c>
      <c r="K16" s="228" t="s">
        <v>208</v>
      </c>
      <c r="L16" s="228">
        <f>Dossier!$G$64</f>
        <v>0</v>
      </c>
      <c r="M16" s="228" t="s">
        <v>278</v>
      </c>
      <c r="N16" s="228">
        <f>Dossier!$D$78</f>
        <v>0</v>
      </c>
      <c r="O16" s="233" t="s">
        <v>242</v>
      </c>
      <c r="P16" s="236" t="s">
        <v>307</v>
      </c>
      <c r="Q16" s="233" t="s">
        <v>243</v>
      </c>
      <c r="R16" s="236" t="str">
        <f>IF(Dossier!$D$34="","0",LOOKUP(Dossier!$D$34,LV!$AG$6:$AG$8:LV!$AH$6:$AH$8))</f>
        <v>0</v>
      </c>
      <c r="S16" s="233" t="s">
        <v>244</v>
      </c>
      <c r="T16" s="236" t="str">
        <f>IF(OP_EN_MODGEST="","0",LOOKUP(OP_EN_MODGEST,LV!$AK$6:$AK$8:LV!$AL$6:$AL$8))</f>
        <v>0</v>
      </c>
      <c r="U16" s="233" t="s">
        <v>245</v>
      </c>
      <c r="V16" s="236" t="str">
        <f t="shared" si="0"/>
        <v>0</v>
      </c>
      <c r="W16" s="233" t="s">
        <v>255</v>
      </c>
      <c r="X16" s="228" t="s">
        <v>266</v>
      </c>
      <c r="Y16" s="228"/>
      <c r="Z16" s="228"/>
      <c r="AA16" s="233" t="s">
        <v>409</v>
      </c>
      <c r="AB16" s="237" t="s">
        <v>486</v>
      </c>
    </row>
    <row r="17" spans="1:28" s="238" customFormat="1" ht="12" thickBot="1">
      <c r="A17" s="233" t="s">
        <v>204</v>
      </c>
      <c r="B17" s="234">
        <v>43101</v>
      </c>
      <c r="C17" s="239">
        <f>Dossier!$K$134+Dossier!$K$136+Dossier!$K$138+Dossier!$K$140</f>
        <v>0</v>
      </c>
      <c r="D17" s="233" t="s">
        <v>25</v>
      </c>
      <c r="E17" s="233">
        <v>19000</v>
      </c>
      <c r="F17" s="233">
        <v>2018</v>
      </c>
      <c r="G17" s="233"/>
      <c r="H17" s="233"/>
      <c r="I17" s="233" t="s">
        <v>241</v>
      </c>
      <c r="J17" s="228">
        <f>Dossier!$G$65</f>
        <v>0</v>
      </c>
      <c r="K17" s="228" t="s">
        <v>208</v>
      </c>
      <c r="L17" s="228">
        <f>Dossier!$G$64</f>
        <v>0</v>
      </c>
      <c r="M17" s="228" t="s">
        <v>278</v>
      </c>
      <c r="N17" s="228">
        <f>Dossier!$D$78</f>
        <v>0</v>
      </c>
      <c r="O17" s="233" t="s">
        <v>242</v>
      </c>
      <c r="P17" s="236" t="s">
        <v>307</v>
      </c>
      <c r="Q17" s="233" t="s">
        <v>243</v>
      </c>
      <c r="R17" s="236" t="str">
        <f>IF(Dossier!$D$34="","0",LOOKUP(Dossier!$D$34,LV!$AG$6:$AG$8:LV!$AH$6:$AH$8))</f>
        <v>0</v>
      </c>
      <c r="S17" s="233" t="s">
        <v>244</v>
      </c>
      <c r="T17" s="236" t="str">
        <f>IF(OP_EN_MODGEST="","0",LOOKUP(OP_EN_MODGEST,LV!$AK$6:$AK$8:LV!$AL$6:$AL$8))</f>
        <v>0</v>
      </c>
      <c r="U17" s="233" t="s">
        <v>245</v>
      </c>
      <c r="V17" s="236" t="str">
        <f t="shared" si="0"/>
        <v>0</v>
      </c>
      <c r="W17" s="233" t="s">
        <v>255</v>
      </c>
      <c r="X17" s="228" t="s">
        <v>256</v>
      </c>
      <c r="Y17" s="228"/>
      <c r="Z17" s="228"/>
      <c r="AA17" s="233" t="s">
        <v>409</v>
      </c>
      <c r="AB17" s="237" t="s">
        <v>486</v>
      </c>
    </row>
    <row r="18" spans="1:28" s="238" customFormat="1" ht="12" thickBot="1">
      <c r="A18" s="233" t="s">
        <v>204</v>
      </c>
      <c r="B18" s="234">
        <v>43101</v>
      </c>
      <c r="C18" s="239">
        <f>Dossier!$K$142+Dossier!$K$144+Dossier!$K$146+Dossier!$K$148+Dossier!$K$150+Dossier!$K$152+Dossier!$K$154+Dossier!$K$156+Dossier!$K$158</f>
        <v>0</v>
      </c>
      <c r="D18" s="233" t="s">
        <v>25</v>
      </c>
      <c r="E18" s="233">
        <v>19000</v>
      </c>
      <c r="F18" s="233">
        <v>2018</v>
      </c>
      <c r="G18" s="233"/>
      <c r="H18" s="233"/>
      <c r="I18" s="233" t="s">
        <v>241</v>
      </c>
      <c r="J18" s="228">
        <f>Dossier!$G$65</f>
        <v>0</v>
      </c>
      <c r="K18" s="228" t="s">
        <v>208</v>
      </c>
      <c r="L18" s="228">
        <f>Dossier!$G$64</f>
        <v>0</v>
      </c>
      <c r="M18" s="228" t="s">
        <v>278</v>
      </c>
      <c r="N18" s="228">
        <f>Dossier!$D$78</f>
        <v>0</v>
      </c>
      <c r="O18" s="233" t="s">
        <v>242</v>
      </c>
      <c r="P18" s="236" t="s">
        <v>307</v>
      </c>
      <c r="Q18" s="233" t="s">
        <v>243</v>
      </c>
      <c r="R18" s="236" t="str">
        <f>IF(Dossier!$D$34="","0",LOOKUP(Dossier!$D$34,LV!$AG$6:$AG$8:LV!$AH$6:$AH$8))</f>
        <v>0</v>
      </c>
      <c r="S18" s="233" t="s">
        <v>244</v>
      </c>
      <c r="T18" s="236" t="str">
        <f>IF(OP_EN_MODGEST="","0",LOOKUP(OP_EN_MODGEST,LV!$AK$6:$AK$8:LV!$AL$6:$AL$8))</f>
        <v>0</v>
      </c>
      <c r="U18" s="233" t="s">
        <v>245</v>
      </c>
      <c r="V18" s="236" t="str">
        <f t="shared" si="0"/>
        <v>0</v>
      </c>
      <c r="W18" s="233" t="s">
        <v>255</v>
      </c>
      <c r="X18" s="228" t="s">
        <v>267</v>
      </c>
      <c r="Y18" s="228"/>
      <c r="Z18" s="228"/>
      <c r="AA18" s="233" t="s">
        <v>409</v>
      </c>
      <c r="AB18" s="237" t="s">
        <v>486</v>
      </c>
    </row>
    <row r="19" spans="1:28" s="238" customFormat="1" ht="12" thickBot="1">
      <c r="A19" s="233" t="s">
        <v>204</v>
      </c>
      <c r="B19" s="234">
        <v>43101</v>
      </c>
      <c r="C19" s="239">
        <f>Dossier!$K$160</f>
        <v>0</v>
      </c>
      <c r="D19" s="233" t="s">
        <v>25</v>
      </c>
      <c r="E19" s="233">
        <v>19000</v>
      </c>
      <c r="F19" s="233">
        <v>2018</v>
      </c>
      <c r="G19" s="233"/>
      <c r="H19" s="233"/>
      <c r="I19" s="233" t="s">
        <v>241</v>
      </c>
      <c r="J19" s="228">
        <f>Dossier!$G$65</f>
        <v>0</v>
      </c>
      <c r="K19" s="228" t="s">
        <v>208</v>
      </c>
      <c r="L19" s="228">
        <f>Dossier!$G$64</f>
        <v>0</v>
      </c>
      <c r="M19" s="228" t="s">
        <v>278</v>
      </c>
      <c r="N19" s="228">
        <f>Dossier!$D$78</f>
        <v>0</v>
      </c>
      <c r="O19" s="233" t="s">
        <v>242</v>
      </c>
      <c r="P19" s="236" t="s">
        <v>307</v>
      </c>
      <c r="Q19" s="233" t="s">
        <v>243</v>
      </c>
      <c r="R19" s="236" t="str">
        <f>IF(Dossier!$D$34="","0",LOOKUP(Dossier!$D$34,LV!$AG$6:$AG$8:LV!$AH$6:$AH$8))</f>
        <v>0</v>
      </c>
      <c r="S19" s="233" t="s">
        <v>244</v>
      </c>
      <c r="T19" s="236" t="str">
        <f>IF(OP_EN_MODGEST="","0",LOOKUP(OP_EN_MODGEST,LV!$AK$6:$AK$8:LV!$AL$6:$AL$8))</f>
        <v>0</v>
      </c>
      <c r="U19" s="233" t="s">
        <v>245</v>
      </c>
      <c r="V19" s="236" t="str">
        <f t="shared" si="0"/>
        <v>0</v>
      </c>
      <c r="W19" s="233" t="s">
        <v>255</v>
      </c>
      <c r="X19" s="228" t="s">
        <v>268</v>
      </c>
      <c r="Y19" s="228"/>
      <c r="Z19" s="228"/>
      <c r="AA19" s="233" t="s">
        <v>409</v>
      </c>
      <c r="AB19" s="237" t="s">
        <v>486</v>
      </c>
    </row>
    <row r="20" spans="1:28" s="238" customFormat="1" ht="12" thickBot="1">
      <c r="A20" s="233" t="s">
        <v>204</v>
      </c>
      <c r="B20" s="234">
        <v>43101</v>
      </c>
      <c r="C20" s="239">
        <f>Dossier!$K$164</f>
        <v>0</v>
      </c>
      <c r="D20" s="233" t="s">
        <v>25</v>
      </c>
      <c r="E20" s="233">
        <v>19000</v>
      </c>
      <c r="F20" s="233">
        <v>2018</v>
      </c>
      <c r="G20" s="233"/>
      <c r="H20" s="233"/>
      <c r="I20" s="233" t="s">
        <v>241</v>
      </c>
      <c r="J20" s="228">
        <f>Dossier!$G$65</f>
        <v>0</v>
      </c>
      <c r="K20" s="228" t="s">
        <v>208</v>
      </c>
      <c r="L20" s="228">
        <f>Dossier!$G$64</f>
        <v>0</v>
      </c>
      <c r="M20" s="228" t="s">
        <v>278</v>
      </c>
      <c r="N20" s="228">
        <f>Dossier!$D$78</f>
        <v>0</v>
      </c>
      <c r="O20" s="233" t="s">
        <v>242</v>
      </c>
      <c r="P20" s="236" t="s">
        <v>307</v>
      </c>
      <c r="Q20" s="233" t="s">
        <v>243</v>
      </c>
      <c r="R20" s="236" t="str">
        <f>IF(Dossier!$D$34="","0",LOOKUP(Dossier!$D$34,LV!$AG$6:$AG$8:LV!$AH$6:$AH$8))</f>
        <v>0</v>
      </c>
      <c r="S20" s="233" t="s">
        <v>244</v>
      </c>
      <c r="T20" s="236" t="str">
        <f>IF(OP_EN_MODGEST="","0",LOOKUP(OP_EN_MODGEST,LV!$AK$6:$AK$8:LV!$AL$6:$AL$8))</f>
        <v>0</v>
      </c>
      <c r="U20" s="233" t="s">
        <v>245</v>
      </c>
      <c r="V20" s="236" t="str">
        <f t="shared" si="0"/>
        <v>0</v>
      </c>
      <c r="W20" s="233" t="s">
        <v>255</v>
      </c>
      <c r="X20" s="228" t="s">
        <v>269</v>
      </c>
      <c r="Y20" s="228"/>
      <c r="Z20" s="228"/>
      <c r="AA20" s="233" t="s">
        <v>409</v>
      </c>
      <c r="AB20" s="237" t="s">
        <v>486</v>
      </c>
    </row>
    <row r="21" spans="1:28" s="238" customFormat="1" ht="12" thickBot="1">
      <c r="A21" s="233" t="s">
        <v>204</v>
      </c>
      <c r="B21" s="234">
        <v>43101</v>
      </c>
      <c r="C21" s="239">
        <f>Dossier!$K$168</f>
        <v>0</v>
      </c>
      <c r="D21" s="233" t="s">
        <v>25</v>
      </c>
      <c r="E21" s="233">
        <v>19000</v>
      </c>
      <c r="F21" s="233">
        <v>2018</v>
      </c>
      <c r="G21" s="233"/>
      <c r="H21" s="233"/>
      <c r="I21" s="233" t="s">
        <v>241</v>
      </c>
      <c r="J21" s="228">
        <f>Dossier!$G$65</f>
        <v>0</v>
      </c>
      <c r="K21" s="228" t="s">
        <v>208</v>
      </c>
      <c r="L21" s="228">
        <f>Dossier!$G$64</f>
        <v>0</v>
      </c>
      <c r="M21" s="228" t="s">
        <v>278</v>
      </c>
      <c r="N21" s="228">
        <f>Dossier!$D$78</f>
        <v>0</v>
      </c>
      <c r="O21" s="233" t="s">
        <v>242</v>
      </c>
      <c r="P21" s="236" t="s">
        <v>307</v>
      </c>
      <c r="Q21" s="233" t="s">
        <v>243</v>
      </c>
      <c r="R21" s="236" t="str">
        <f>IF(Dossier!$D$34="","0",LOOKUP(Dossier!$D$34,LV!$AG$6:$AG$8:LV!$AH$6:$AH$8))</f>
        <v>0</v>
      </c>
      <c r="S21" s="233" t="s">
        <v>244</v>
      </c>
      <c r="T21" s="236" t="str">
        <f>IF(OP_EN_MODGEST="","0",LOOKUP(OP_EN_MODGEST,LV!$AK$6:$AK$8:LV!$AL$6:$AL$8))</f>
        <v>0</v>
      </c>
      <c r="U21" s="233" t="s">
        <v>245</v>
      </c>
      <c r="V21" s="236" t="str">
        <f t="shared" si="0"/>
        <v>0</v>
      </c>
      <c r="W21" s="233" t="s">
        <v>255</v>
      </c>
      <c r="X21" s="228" t="s">
        <v>270</v>
      </c>
      <c r="Y21" s="228"/>
      <c r="Z21" s="228"/>
      <c r="AA21" s="233" t="s">
        <v>409</v>
      </c>
      <c r="AB21" s="237" t="s">
        <v>486</v>
      </c>
    </row>
    <row r="22" spans="1:28" s="238" customFormat="1" ht="12" thickBot="1">
      <c r="A22" s="233" t="s">
        <v>204</v>
      </c>
      <c r="B22" s="234">
        <v>43101</v>
      </c>
      <c r="C22" s="239">
        <f>Dossier!$K$172</f>
        <v>0</v>
      </c>
      <c r="D22" s="233" t="s">
        <v>25</v>
      </c>
      <c r="E22" s="233">
        <v>19000</v>
      </c>
      <c r="F22" s="233">
        <v>2018</v>
      </c>
      <c r="G22" s="233"/>
      <c r="H22" s="233"/>
      <c r="I22" s="233" t="s">
        <v>241</v>
      </c>
      <c r="J22" s="228">
        <f>Dossier!$G$65</f>
        <v>0</v>
      </c>
      <c r="K22" s="228" t="s">
        <v>208</v>
      </c>
      <c r="L22" s="228">
        <f>Dossier!$G$64</f>
        <v>0</v>
      </c>
      <c r="M22" s="228" t="s">
        <v>278</v>
      </c>
      <c r="N22" s="228">
        <f>Dossier!$D$78</f>
        <v>0</v>
      </c>
      <c r="O22" s="233" t="s">
        <v>242</v>
      </c>
      <c r="P22" s="236" t="s">
        <v>307</v>
      </c>
      <c r="Q22" s="233" t="s">
        <v>243</v>
      </c>
      <c r="R22" s="236" t="str">
        <f>IF(Dossier!$D$34="","0",LOOKUP(Dossier!$D$34,LV!$AG$6:$AG$8:LV!$AH$6:$AH$8))</f>
        <v>0</v>
      </c>
      <c r="S22" s="233" t="s">
        <v>244</v>
      </c>
      <c r="T22" s="236" t="str">
        <f>IF(OP_EN_MODGEST="","0",LOOKUP(OP_EN_MODGEST,LV!$AK$6:$AK$8:LV!$AL$6:$AL$8))</f>
        <v>0</v>
      </c>
      <c r="U22" s="233" t="s">
        <v>245</v>
      </c>
      <c r="V22" s="236" t="str">
        <f t="shared" si="0"/>
        <v>0</v>
      </c>
      <c r="W22" s="233" t="s">
        <v>255</v>
      </c>
      <c r="X22" s="228" t="s">
        <v>271</v>
      </c>
      <c r="Y22" s="228"/>
      <c r="Z22" s="228"/>
      <c r="AA22" s="233" t="s">
        <v>409</v>
      </c>
      <c r="AB22" s="237" t="s">
        <v>486</v>
      </c>
    </row>
    <row r="23" spans="1:28" s="238" customFormat="1" ht="12" thickBot="1">
      <c r="A23" s="233" t="s">
        <v>204</v>
      </c>
      <c r="B23" s="234">
        <v>43101</v>
      </c>
      <c r="C23" s="239">
        <f>Dossier!$K$174</f>
        <v>0</v>
      </c>
      <c r="D23" s="233" t="s">
        <v>25</v>
      </c>
      <c r="E23" s="233">
        <v>19000</v>
      </c>
      <c r="F23" s="233">
        <v>2018</v>
      </c>
      <c r="G23" s="233"/>
      <c r="H23" s="233"/>
      <c r="I23" s="233" t="s">
        <v>241</v>
      </c>
      <c r="J23" s="228">
        <f>Dossier!$G$65</f>
        <v>0</v>
      </c>
      <c r="K23" s="228" t="s">
        <v>208</v>
      </c>
      <c r="L23" s="228">
        <f>Dossier!$G$64</f>
        <v>0</v>
      </c>
      <c r="M23" s="228" t="s">
        <v>278</v>
      </c>
      <c r="N23" s="228">
        <f>Dossier!$D$78</f>
        <v>0</v>
      </c>
      <c r="O23" s="233" t="s">
        <v>242</v>
      </c>
      <c r="P23" s="236" t="s">
        <v>307</v>
      </c>
      <c r="Q23" s="233" t="s">
        <v>243</v>
      </c>
      <c r="R23" s="236" t="str">
        <f>IF(Dossier!$D$34="","0",LOOKUP(Dossier!$D$34,LV!$AG$6:$AG$8:LV!$AH$6:$AH$8))</f>
        <v>0</v>
      </c>
      <c r="S23" s="233" t="s">
        <v>244</v>
      </c>
      <c r="T23" s="236" t="str">
        <f>IF(OP_EN_MODGEST="","0",LOOKUP(OP_EN_MODGEST,LV!$AK$6:$AK$8:LV!$AL$6:$AL$8))</f>
        <v>0</v>
      </c>
      <c r="U23" s="233" t="s">
        <v>245</v>
      </c>
      <c r="V23" s="236" t="str">
        <f t="shared" si="0"/>
        <v>0</v>
      </c>
      <c r="W23" s="233" t="s">
        <v>255</v>
      </c>
      <c r="X23" s="228" t="s">
        <v>272</v>
      </c>
      <c r="Y23" s="228"/>
      <c r="Z23" s="228"/>
      <c r="AA23" s="233" t="s">
        <v>409</v>
      </c>
      <c r="AB23" s="237" t="s">
        <v>486</v>
      </c>
    </row>
    <row r="24" spans="1:28" s="238" customFormat="1" ht="12" thickBot="1">
      <c r="A24" s="233" t="s">
        <v>204</v>
      </c>
      <c r="B24" s="234">
        <v>43101</v>
      </c>
      <c r="C24" s="239">
        <f>Dossier!$F$183</f>
        <v>0</v>
      </c>
      <c r="D24" s="233" t="s">
        <v>25</v>
      </c>
      <c r="E24" s="233">
        <v>19000</v>
      </c>
      <c r="F24" s="233">
        <v>2018</v>
      </c>
      <c r="G24" s="233"/>
      <c r="H24" s="233"/>
      <c r="I24" s="233" t="s">
        <v>241</v>
      </c>
      <c r="J24" s="228">
        <f>Dossier!$G$65</f>
        <v>0</v>
      </c>
      <c r="K24" s="228" t="s">
        <v>208</v>
      </c>
      <c r="L24" s="228">
        <f>Dossier!$G$64</f>
        <v>0</v>
      </c>
      <c r="M24" s="228" t="s">
        <v>278</v>
      </c>
      <c r="N24" s="228">
        <f>Dossier!$D$78</f>
        <v>0</v>
      </c>
      <c r="O24" s="233" t="s">
        <v>242</v>
      </c>
      <c r="P24" s="236" t="s">
        <v>307</v>
      </c>
      <c r="Q24" s="233" t="s">
        <v>243</v>
      </c>
      <c r="R24" s="236" t="str">
        <f>IF(Dossier!$D$34="","0",LOOKUP(Dossier!$D$34,LV!$AG$6:$AG$8:LV!$AH$6:$AH$8))</f>
        <v>0</v>
      </c>
      <c r="S24" s="233" t="s">
        <v>244</v>
      </c>
      <c r="T24" s="236" t="str">
        <f>IF(OP_EN_MODGEST="","0",LOOKUP(OP_EN_MODGEST,LV!$AK$6:$AK$8:LV!$AL$6:$AL$8))</f>
        <v>0</v>
      </c>
      <c r="U24" s="233" t="s">
        <v>245</v>
      </c>
      <c r="V24" s="236" t="str">
        <f t="shared" si="0"/>
        <v>0</v>
      </c>
      <c r="W24" s="233" t="s">
        <v>255</v>
      </c>
      <c r="X24" s="228" t="s">
        <v>273</v>
      </c>
      <c r="Y24" s="228"/>
      <c r="Z24" s="228"/>
      <c r="AA24" s="233" t="s">
        <v>409</v>
      </c>
      <c r="AB24" s="237" t="s">
        <v>486</v>
      </c>
    </row>
    <row r="25" spans="1:28" s="238" customFormat="1" ht="12" thickBot="1">
      <c r="A25" s="233" t="s">
        <v>204</v>
      </c>
      <c r="B25" s="234">
        <v>43101</v>
      </c>
      <c r="C25" s="239">
        <f>Dossier!$K$183</f>
        <v>0</v>
      </c>
      <c r="D25" s="233" t="s">
        <v>25</v>
      </c>
      <c r="E25" s="233">
        <v>19000</v>
      </c>
      <c r="F25" s="233">
        <v>2018</v>
      </c>
      <c r="G25" s="233"/>
      <c r="H25" s="233"/>
      <c r="I25" s="233" t="s">
        <v>241</v>
      </c>
      <c r="J25" s="228">
        <f>Dossier!$G$65</f>
        <v>0</v>
      </c>
      <c r="K25" s="228" t="s">
        <v>208</v>
      </c>
      <c r="L25" s="228">
        <f>Dossier!$G$64</f>
        <v>0</v>
      </c>
      <c r="M25" s="228" t="s">
        <v>278</v>
      </c>
      <c r="N25" s="228">
        <f>Dossier!$D$78</f>
        <v>0</v>
      </c>
      <c r="O25" s="233" t="s">
        <v>242</v>
      </c>
      <c r="P25" s="236" t="s">
        <v>307</v>
      </c>
      <c r="Q25" s="233" t="s">
        <v>243</v>
      </c>
      <c r="R25" s="236" t="str">
        <f>IF(Dossier!$D$34="","0",LOOKUP(Dossier!$D$34,LV!$AG$6:$AG$8:LV!$AH$6:$AH$8))</f>
        <v>0</v>
      </c>
      <c r="S25" s="233" t="s">
        <v>244</v>
      </c>
      <c r="T25" s="236" t="str">
        <f>IF(OP_EN_MODGEST="","0",LOOKUP(OP_EN_MODGEST,LV!$AK$6:$AK$8:LV!$AL$6:$AL$8))</f>
        <v>0</v>
      </c>
      <c r="U25" s="233" t="s">
        <v>245</v>
      </c>
      <c r="V25" s="236" t="str">
        <f t="shared" si="0"/>
        <v>0</v>
      </c>
      <c r="W25" s="233" t="s">
        <v>255</v>
      </c>
      <c r="X25" s="228" t="s">
        <v>274</v>
      </c>
      <c r="Y25" s="228"/>
      <c r="Z25" s="228"/>
      <c r="AA25" s="233" t="s">
        <v>409</v>
      </c>
      <c r="AB25" s="237" t="s">
        <v>486</v>
      </c>
    </row>
    <row r="26" spans="1:28" ht="12" thickBot="1">
      <c r="A26" s="200" t="s">
        <v>348</v>
      </c>
      <c r="B26" s="205">
        <v>43101</v>
      </c>
      <c r="C26" s="204">
        <f>Dossier!$F$133</f>
        <v>0</v>
      </c>
      <c r="D26" s="200" t="s">
        <v>25</v>
      </c>
      <c r="E26" s="200">
        <v>19000</v>
      </c>
      <c r="F26" s="200">
        <v>2018</v>
      </c>
      <c r="G26" s="200"/>
      <c r="H26" s="200"/>
      <c r="I26" s="200" t="s">
        <v>241</v>
      </c>
      <c r="J26" s="201">
        <f>Dossier!$G$65</f>
        <v>0</v>
      </c>
      <c r="K26" s="201" t="s">
        <v>208</v>
      </c>
      <c r="L26" s="201">
        <f>Dossier!$G$64</f>
        <v>0</v>
      </c>
      <c r="M26" s="201" t="s">
        <v>278</v>
      </c>
      <c r="N26" s="201">
        <f>Dossier!$D$78</f>
        <v>0</v>
      </c>
      <c r="O26" s="200" t="s">
        <v>255</v>
      </c>
      <c r="P26" s="201" t="s">
        <v>257</v>
      </c>
      <c r="Q26" s="200"/>
      <c r="R26" s="201"/>
      <c r="S26" s="200"/>
      <c r="T26" s="202"/>
      <c r="U26" s="200"/>
      <c r="V26" s="202"/>
      <c r="W26" s="200"/>
      <c r="X26" s="201"/>
      <c r="Y26" s="201"/>
      <c r="Z26" s="201"/>
      <c r="AA26" s="200" t="s">
        <v>409</v>
      </c>
      <c r="AB26" s="206" t="s">
        <v>486</v>
      </c>
    </row>
    <row r="27" spans="1:28" ht="12" thickBot="1">
      <c r="A27" s="200" t="s">
        <v>348</v>
      </c>
      <c r="B27" s="205">
        <v>43101</v>
      </c>
      <c r="C27" s="204">
        <f>Dossier!$F$139</f>
        <v>0</v>
      </c>
      <c r="D27" s="200" t="s">
        <v>25</v>
      </c>
      <c r="E27" s="200">
        <v>19000</v>
      </c>
      <c r="F27" s="200">
        <v>2018</v>
      </c>
      <c r="G27" s="200"/>
      <c r="H27" s="200"/>
      <c r="I27" s="200" t="s">
        <v>241</v>
      </c>
      <c r="J27" s="201">
        <f>Dossier!$G$65</f>
        <v>0</v>
      </c>
      <c r="K27" s="201" t="s">
        <v>208</v>
      </c>
      <c r="L27" s="201">
        <f>Dossier!$G$64</f>
        <v>0</v>
      </c>
      <c r="M27" s="201" t="s">
        <v>278</v>
      </c>
      <c r="N27" s="201">
        <f>Dossier!$D$78</f>
        <v>0</v>
      </c>
      <c r="O27" s="200" t="s">
        <v>255</v>
      </c>
      <c r="P27" s="201" t="s">
        <v>258</v>
      </c>
      <c r="Q27" s="200"/>
      <c r="R27" s="201"/>
      <c r="S27" s="200"/>
      <c r="T27" s="202"/>
      <c r="U27" s="200"/>
      <c r="V27" s="202"/>
      <c r="W27" s="200"/>
      <c r="X27" s="201"/>
      <c r="Y27" s="201"/>
      <c r="Z27" s="201"/>
      <c r="AA27" s="200" t="s">
        <v>409</v>
      </c>
      <c r="AB27" s="206" t="s">
        <v>486</v>
      </c>
    </row>
    <row r="28" spans="1:28" ht="12" thickBot="1">
      <c r="A28" s="200" t="s">
        <v>348</v>
      </c>
      <c r="B28" s="205">
        <v>43101</v>
      </c>
      <c r="C28" s="204">
        <f>Dossier!$F$147</f>
        <v>0</v>
      </c>
      <c r="D28" s="200" t="s">
        <v>25</v>
      </c>
      <c r="E28" s="200">
        <v>19000</v>
      </c>
      <c r="F28" s="200">
        <v>2018</v>
      </c>
      <c r="G28" s="200"/>
      <c r="H28" s="200"/>
      <c r="I28" s="200" t="s">
        <v>241</v>
      </c>
      <c r="J28" s="201">
        <f>Dossier!$G$65</f>
        <v>0</v>
      </c>
      <c r="K28" s="201" t="s">
        <v>208</v>
      </c>
      <c r="L28" s="201">
        <f>Dossier!$G$64</f>
        <v>0</v>
      </c>
      <c r="M28" s="201" t="s">
        <v>278</v>
      </c>
      <c r="N28" s="201">
        <f>Dossier!$D$78</f>
        <v>0</v>
      </c>
      <c r="O28" s="200" t="s">
        <v>255</v>
      </c>
      <c r="P28" s="201" t="s">
        <v>259</v>
      </c>
      <c r="Q28" s="200"/>
      <c r="R28" s="201"/>
      <c r="S28" s="200"/>
      <c r="T28" s="202"/>
      <c r="U28" s="200"/>
      <c r="V28" s="202"/>
      <c r="W28" s="200"/>
      <c r="X28" s="201"/>
      <c r="Y28" s="201"/>
      <c r="Z28" s="201"/>
      <c r="AA28" s="200" t="s">
        <v>409</v>
      </c>
      <c r="AB28" s="206" t="s">
        <v>486</v>
      </c>
    </row>
    <row r="29" spans="1:28" ht="12" thickBot="1">
      <c r="A29" s="200" t="s">
        <v>348</v>
      </c>
      <c r="B29" s="205">
        <v>43101</v>
      </c>
      <c r="C29" s="204">
        <f>Dossier!$F$155</f>
        <v>0</v>
      </c>
      <c r="D29" s="200" t="s">
        <v>25</v>
      </c>
      <c r="E29" s="200">
        <v>19000</v>
      </c>
      <c r="F29" s="200">
        <v>2018</v>
      </c>
      <c r="G29" s="200"/>
      <c r="H29" s="200"/>
      <c r="I29" s="200" t="s">
        <v>241</v>
      </c>
      <c r="J29" s="201">
        <f>Dossier!$G$65</f>
        <v>0</v>
      </c>
      <c r="K29" s="201" t="s">
        <v>208</v>
      </c>
      <c r="L29" s="201">
        <f>Dossier!$G$64</f>
        <v>0</v>
      </c>
      <c r="M29" s="201" t="s">
        <v>278</v>
      </c>
      <c r="N29" s="201">
        <f>Dossier!$D$78</f>
        <v>0</v>
      </c>
      <c r="O29" s="200" t="s">
        <v>255</v>
      </c>
      <c r="P29" s="201" t="s">
        <v>260</v>
      </c>
      <c r="Q29" s="200"/>
      <c r="R29" s="201"/>
      <c r="S29" s="200"/>
      <c r="T29" s="202"/>
      <c r="U29" s="200"/>
      <c r="V29" s="202"/>
      <c r="W29" s="200"/>
      <c r="X29" s="201"/>
      <c r="Y29" s="201"/>
      <c r="Z29" s="201"/>
      <c r="AA29" s="200" t="s">
        <v>409</v>
      </c>
      <c r="AB29" s="206" t="s">
        <v>486</v>
      </c>
    </row>
    <row r="30" spans="1:28" ht="12" thickBot="1">
      <c r="A30" s="200" t="s">
        <v>348</v>
      </c>
      <c r="B30" s="205">
        <v>43101</v>
      </c>
      <c r="C30" s="204">
        <f>Dossier!$F$158</f>
        <v>0</v>
      </c>
      <c r="D30" s="200" t="s">
        <v>25</v>
      </c>
      <c r="E30" s="200">
        <v>19000</v>
      </c>
      <c r="F30" s="200">
        <v>2018</v>
      </c>
      <c r="G30" s="200"/>
      <c r="H30" s="200"/>
      <c r="I30" s="200" t="s">
        <v>241</v>
      </c>
      <c r="J30" s="201">
        <f>Dossier!$G$65</f>
        <v>0</v>
      </c>
      <c r="K30" s="201" t="s">
        <v>208</v>
      </c>
      <c r="L30" s="201">
        <f>Dossier!$G$64</f>
        <v>0</v>
      </c>
      <c r="M30" s="201" t="s">
        <v>278</v>
      </c>
      <c r="N30" s="201">
        <f>Dossier!$D$78</f>
        <v>0</v>
      </c>
      <c r="O30" s="200" t="s">
        <v>255</v>
      </c>
      <c r="P30" s="201" t="s">
        <v>261</v>
      </c>
      <c r="Q30" s="200"/>
      <c r="R30" s="201"/>
      <c r="S30" s="200"/>
      <c r="T30" s="202"/>
      <c r="U30" s="200"/>
      <c r="V30" s="202"/>
      <c r="W30" s="200"/>
      <c r="X30" s="201"/>
      <c r="Y30" s="201"/>
      <c r="Z30" s="201"/>
      <c r="AA30" s="200" t="s">
        <v>409</v>
      </c>
      <c r="AB30" s="206" t="s">
        <v>486</v>
      </c>
    </row>
    <row r="31" spans="1:28" ht="12" thickBot="1">
      <c r="A31" s="200" t="s">
        <v>348</v>
      </c>
      <c r="B31" s="205">
        <v>43101</v>
      </c>
      <c r="C31" s="204">
        <f>Dossier!$F$167</f>
        <v>0</v>
      </c>
      <c r="D31" s="200" t="s">
        <v>25</v>
      </c>
      <c r="E31" s="200">
        <v>19000</v>
      </c>
      <c r="F31" s="200">
        <v>2018</v>
      </c>
      <c r="G31" s="200"/>
      <c r="H31" s="200"/>
      <c r="I31" s="200" t="s">
        <v>241</v>
      </c>
      <c r="J31" s="201">
        <f>Dossier!$G$65</f>
        <v>0</v>
      </c>
      <c r="K31" s="201" t="s">
        <v>208</v>
      </c>
      <c r="L31" s="201">
        <f>Dossier!$G$64</f>
        <v>0</v>
      </c>
      <c r="M31" s="201" t="s">
        <v>278</v>
      </c>
      <c r="N31" s="201">
        <f>Dossier!$D$78</f>
        <v>0</v>
      </c>
      <c r="O31" s="200" t="s">
        <v>255</v>
      </c>
      <c r="P31" s="201" t="s">
        <v>262</v>
      </c>
      <c r="Q31" s="200"/>
      <c r="R31" s="201"/>
      <c r="S31" s="200"/>
      <c r="T31" s="202"/>
      <c r="U31" s="200"/>
      <c r="V31" s="202"/>
      <c r="W31" s="200"/>
      <c r="X31" s="201"/>
      <c r="Y31" s="201"/>
      <c r="Z31" s="201"/>
      <c r="AA31" s="200" t="s">
        <v>409</v>
      </c>
      <c r="AB31" s="206" t="s">
        <v>486</v>
      </c>
    </row>
    <row r="32" spans="1:28" ht="12" thickBot="1">
      <c r="A32" s="200" t="s">
        <v>348</v>
      </c>
      <c r="B32" s="205">
        <v>43101</v>
      </c>
      <c r="C32" s="204">
        <f>Dossier!$F$170</f>
        <v>0</v>
      </c>
      <c r="D32" s="200" t="s">
        <v>25</v>
      </c>
      <c r="E32" s="200">
        <v>19000</v>
      </c>
      <c r="F32" s="200">
        <v>2018</v>
      </c>
      <c r="G32" s="200"/>
      <c r="H32" s="200"/>
      <c r="I32" s="200" t="s">
        <v>241</v>
      </c>
      <c r="J32" s="201">
        <f>Dossier!$G$65</f>
        <v>0</v>
      </c>
      <c r="K32" s="201" t="s">
        <v>208</v>
      </c>
      <c r="L32" s="201">
        <f>Dossier!$G$64</f>
        <v>0</v>
      </c>
      <c r="M32" s="201" t="s">
        <v>278</v>
      </c>
      <c r="N32" s="201">
        <f>Dossier!$D$78</f>
        <v>0</v>
      </c>
      <c r="O32" s="200" t="s">
        <v>255</v>
      </c>
      <c r="P32" s="201" t="s">
        <v>263</v>
      </c>
      <c r="Q32" s="200"/>
      <c r="R32" s="201"/>
      <c r="S32" s="200"/>
      <c r="T32" s="202"/>
      <c r="U32" s="200"/>
      <c r="V32" s="202"/>
      <c r="W32" s="200"/>
      <c r="X32" s="201"/>
      <c r="Y32" s="201"/>
      <c r="Z32" s="201"/>
      <c r="AA32" s="200" t="s">
        <v>409</v>
      </c>
      <c r="AB32" s="206" t="s">
        <v>486</v>
      </c>
    </row>
    <row r="33" spans="1:28" ht="12" thickBot="1">
      <c r="A33" s="200" t="s">
        <v>348</v>
      </c>
      <c r="B33" s="205">
        <v>43101</v>
      </c>
      <c r="C33" s="204">
        <f>Dossier!$F$173</f>
        <v>0</v>
      </c>
      <c r="D33" s="200" t="s">
        <v>25</v>
      </c>
      <c r="E33" s="200">
        <v>19000</v>
      </c>
      <c r="F33" s="200">
        <v>2018</v>
      </c>
      <c r="G33" s="200"/>
      <c r="H33" s="200"/>
      <c r="I33" s="200" t="s">
        <v>241</v>
      </c>
      <c r="J33" s="201">
        <f>Dossier!$G$65</f>
        <v>0</v>
      </c>
      <c r="K33" s="201" t="s">
        <v>208</v>
      </c>
      <c r="L33" s="201">
        <f>Dossier!$G$64</f>
        <v>0</v>
      </c>
      <c r="M33" s="201" t="s">
        <v>278</v>
      </c>
      <c r="N33" s="201">
        <f>Dossier!$D$78</f>
        <v>0</v>
      </c>
      <c r="O33" s="200" t="s">
        <v>255</v>
      </c>
      <c r="P33" s="201" t="s">
        <v>264</v>
      </c>
      <c r="Q33" s="200"/>
      <c r="R33" s="201"/>
      <c r="S33" s="200"/>
      <c r="T33" s="202"/>
      <c r="U33" s="200"/>
      <c r="V33" s="202"/>
      <c r="W33" s="200"/>
      <c r="X33" s="201"/>
      <c r="Y33" s="201"/>
      <c r="Z33" s="201"/>
      <c r="AA33" s="200" t="s">
        <v>409</v>
      </c>
      <c r="AB33" s="206" t="s">
        <v>486</v>
      </c>
    </row>
    <row r="34" spans="1:28" ht="12" thickBot="1">
      <c r="A34" s="200" t="s">
        <v>348</v>
      </c>
      <c r="B34" s="205">
        <v>43101</v>
      </c>
      <c r="C34" s="204">
        <f>Dossier!$F$176</f>
        <v>0</v>
      </c>
      <c r="D34" s="200" t="s">
        <v>25</v>
      </c>
      <c r="E34" s="200">
        <v>19000</v>
      </c>
      <c r="F34" s="200">
        <v>2018</v>
      </c>
      <c r="G34" s="200"/>
      <c r="H34" s="200"/>
      <c r="I34" s="200" t="s">
        <v>241</v>
      </c>
      <c r="J34" s="201">
        <f>Dossier!$G$65</f>
        <v>0</v>
      </c>
      <c r="K34" s="201" t="s">
        <v>208</v>
      </c>
      <c r="L34" s="201">
        <f>Dossier!$G$64</f>
        <v>0</v>
      </c>
      <c r="M34" s="201" t="s">
        <v>278</v>
      </c>
      <c r="N34" s="201">
        <f>Dossier!$D$78</f>
        <v>0</v>
      </c>
      <c r="O34" s="200" t="s">
        <v>255</v>
      </c>
      <c r="P34" s="201" t="s">
        <v>265</v>
      </c>
      <c r="Q34" s="200"/>
      <c r="R34" s="201"/>
      <c r="S34" s="200"/>
      <c r="T34" s="202"/>
      <c r="U34" s="200"/>
      <c r="V34" s="202"/>
      <c r="W34" s="200"/>
      <c r="X34" s="201"/>
      <c r="Y34" s="201"/>
      <c r="Z34" s="201"/>
      <c r="AA34" s="200" t="s">
        <v>409</v>
      </c>
      <c r="AB34" s="206" t="s">
        <v>486</v>
      </c>
    </row>
    <row r="35" spans="1:28" ht="12" thickBot="1">
      <c r="A35" s="200" t="s">
        <v>348</v>
      </c>
      <c r="B35" s="205">
        <v>43101</v>
      </c>
      <c r="C35" s="204">
        <f>Dossier!$F$178</f>
        <v>0</v>
      </c>
      <c r="D35" s="200" t="s">
        <v>25</v>
      </c>
      <c r="E35" s="200">
        <v>19000</v>
      </c>
      <c r="F35" s="200">
        <v>2018</v>
      </c>
      <c r="G35" s="200"/>
      <c r="H35" s="200"/>
      <c r="I35" s="200" t="s">
        <v>241</v>
      </c>
      <c r="J35" s="201">
        <f>Dossier!$G$65</f>
        <v>0</v>
      </c>
      <c r="K35" s="201" t="s">
        <v>208</v>
      </c>
      <c r="L35" s="201">
        <f>Dossier!$G$64</f>
        <v>0</v>
      </c>
      <c r="M35" s="201" t="s">
        <v>278</v>
      </c>
      <c r="N35" s="201">
        <f>Dossier!$D$78</f>
        <v>0</v>
      </c>
      <c r="O35" s="200" t="s">
        <v>255</v>
      </c>
      <c r="P35" s="201" t="s">
        <v>266</v>
      </c>
      <c r="Q35" s="200"/>
      <c r="R35" s="201"/>
      <c r="S35" s="200"/>
      <c r="T35" s="202"/>
      <c r="U35" s="200"/>
      <c r="V35" s="202"/>
      <c r="W35" s="200"/>
      <c r="X35" s="201"/>
      <c r="Y35" s="201"/>
      <c r="Z35" s="201"/>
      <c r="AA35" s="200" t="s">
        <v>409</v>
      </c>
      <c r="AB35" s="206" t="s">
        <v>486</v>
      </c>
    </row>
    <row r="36" spans="1:28" ht="12" thickBot="1">
      <c r="A36" s="200" t="s">
        <v>348</v>
      </c>
      <c r="B36" s="205">
        <v>43101</v>
      </c>
      <c r="C36" s="204">
        <f>Dossier!$K$134+Dossier!$K$136+Dossier!$K$138+Dossier!$K$140</f>
        <v>0</v>
      </c>
      <c r="D36" s="200" t="s">
        <v>25</v>
      </c>
      <c r="E36" s="200">
        <v>19000</v>
      </c>
      <c r="F36" s="200">
        <v>2018</v>
      </c>
      <c r="G36" s="200"/>
      <c r="H36" s="200"/>
      <c r="I36" s="200" t="s">
        <v>241</v>
      </c>
      <c r="J36" s="201">
        <f>Dossier!$G$65</f>
        <v>0</v>
      </c>
      <c r="K36" s="201" t="s">
        <v>208</v>
      </c>
      <c r="L36" s="201">
        <f>Dossier!$G$64</f>
        <v>0</v>
      </c>
      <c r="M36" s="201" t="s">
        <v>278</v>
      </c>
      <c r="N36" s="201">
        <f>Dossier!$D$78</f>
        <v>0</v>
      </c>
      <c r="O36" s="200" t="s">
        <v>255</v>
      </c>
      <c r="P36" s="201" t="s">
        <v>256</v>
      </c>
      <c r="Q36" s="200"/>
      <c r="R36" s="201"/>
      <c r="S36" s="200"/>
      <c r="T36" s="202"/>
      <c r="U36" s="200"/>
      <c r="V36" s="202"/>
      <c r="W36" s="200"/>
      <c r="X36" s="201"/>
      <c r="Y36" s="201"/>
      <c r="Z36" s="201"/>
      <c r="AA36" s="200" t="s">
        <v>409</v>
      </c>
      <c r="AB36" s="206" t="s">
        <v>486</v>
      </c>
    </row>
    <row r="37" spans="1:28" ht="12" thickBot="1">
      <c r="A37" s="200" t="s">
        <v>348</v>
      </c>
      <c r="B37" s="205">
        <v>43101</v>
      </c>
      <c r="C37" s="204">
        <f>Dossier!$K$142+Dossier!$K$144+Dossier!$K$146+Dossier!$K$148+Dossier!$K$150+Dossier!$K$152+Dossier!$K$154+Dossier!$K$156+Dossier!$K$158</f>
        <v>0</v>
      </c>
      <c r="D37" s="200" t="s">
        <v>25</v>
      </c>
      <c r="E37" s="200">
        <v>19000</v>
      </c>
      <c r="F37" s="200">
        <v>2018</v>
      </c>
      <c r="G37" s="200"/>
      <c r="H37" s="200"/>
      <c r="I37" s="200" t="s">
        <v>241</v>
      </c>
      <c r="J37" s="201">
        <f>Dossier!$G$65</f>
        <v>0</v>
      </c>
      <c r="K37" s="201" t="s">
        <v>208</v>
      </c>
      <c r="L37" s="201">
        <f>Dossier!$G$64</f>
        <v>0</v>
      </c>
      <c r="M37" s="201" t="s">
        <v>278</v>
      </c>
      <c r="N37" s="201">
        <f>Dossier!$D$78</f>
        <v>0</v>
      </c>
      <c r="O37" s="200" t="s">
        <v>255</v>
      </c>
      <c r="P37" s="201" t="s">
        <v>267</v>
      </c>
      <c r="Q37" s="200"/>
      <c r="R37" s="201"/>
      <c r="S37" s="200"/>
      <c r="T37" s="202"/>
      <c r="U37" s="200"/>
      <c r="V37" s="202"/>
      <c r="W37" s="200"/>
      <c r="X37" s="201"/>
      <c r="Y37" s="201"/>
      <c r="Z37" s="201"/>
      <c r="AA37" s="200" t="s">
        <v>409</v>
      </c>
      <c r="AB37" s="206" t="s">
        <v>486</v>
      </c>
    </row>
    <row r="38" spans="1:28" ht="12" thickBot="1">
      <c r="A38" s="200" t="s">
        <v>348</v>
      </c>
      <c r="B38" s="205">
        <v>43101</v>
      </c>
      <c r="C38" s="204">
        <f>Dossier!$K$160</f>
        <v>0</v>
      </c>
      <c r="D38" s="200" t="s">
        <v>25</v>
      </c>
      <c r="E38" s="200">
        <v>19000</v>
      </c>
      <c r="F38" s="200">
        <v>2018</v>
      </c>
      <c r="G38" s="200"/>
      <c r="H38" s="200"/>
      <c r="I38" s="200" t="s">
        <v>241</v>
      </c>
      <c r="J38" s="201">
        <f>Dossier!$G$65</f>
        <v>0</v>
      </c>
      <c r="K38" s="201" t="s">
        <v>208</v>
      </c>
      <c r="L38" s="201">
        <f>Dossier!$G$64</f>
        <v>0</v>
      </c>
      <c r="M38" s="201" t="s">
        <v>278</v>
      </c>
      <c r="N38" s="201">
        <f>Dossier!$D$78</f>
        <v>0</v>
      </c>
      <c r="O38" s="200" t="s">
        <v>255</v>
      </c>
      <c r="P38" s="201" t="s">
        <v>268</v>
      </c>
      <c r="Q38" s="200"/>
      <c r="R38" s="201"/>
      <c r="S38" s="200"/>
      <c r="T38" s="202"/>
      <c r="U38" s="200"/>
      <c r="V38" s="202"/>
      <c r="W38" s="200"/>
      <c r="X38" s="201"/>
      <c r="Y38" s="201"/>
      <c r="Z38" s="201"/>
      <c r="AA38" s="200" t="s">
        <v>409</v>
      </c>
      <c r="AB38" s="206" t="s">
        <v>486</v>
      </c>
    </row>
    <row r="39" spans="1:28" ht="12" thickBot="1">
      <c r="A39" s="200" t="s">
        <v>348</v>
      </c>
      <c r="B39" s="205">
        <v>43101</v>
      </c>
      <c r="C39" s="204">
        <f>Dossier!$K$164</f>
        <v>0</v>
      </c>
      <c r="D39" s="200" t="s">
        <v>25</v>
      </c>
      <c r="E39" s="200">
        <v>19000</v>
      </c>
      <c r="F39" s="200">
        <v>2018</v>
      </c>
      <c r="G39" s="200"/>
      <c r="H39" s="200"/>
      <c r="I39" s="200" t="s">
        <v>241</v>
      </c>
      <c r="J39" s="201">
        <f>Dossier!$G$65</f>
        <v>0</v>
      </c>
      <c r="K39" s="201" t="s">
        <v>208</v>
      </c>
      <c r="L39" s="201">
        <f>Dossier!$G$64</f>
        <v>0</v>
      </c>
      <c r="M39" s="201" t="s">
        <v>278</v>
      </c>
      <c r="N39" s="201">
        <f>Dossier!$D$78</f>
        <v>0</v>
      </c>
      <c r="O39" s="200" t="s">
        <v>255</v>
      </c>
      <c r="P39" s="201" t="s">
        <v>269</v>
      </c>
      <c r="Q39" s="200"/>
      <c r="R39" s="201"/>
      <c r="S39" s="200"/>
      <c r="T39" s="202"/>
      <c r="U39" s="200"/>
      <c r="V39" s="202"/>
      <c r="W39" s="200"/>
      <c r="X39" s="201"/>
      <c r="Y39" s="201"/>
      <c r="Z39" s="201"/>
      <c r="AA39" s="200" t="s">
        <v>409</v>
      </c>
      <c r="AB39" s="206" t="s">
        <v>486</v>
      </c>
    </row>
    <row r="40" spans="1:28" ht="12" thickBot="1">
      <c r="A40" s="200" t="s">
        <v>348</v>
      </c>
      <c r="B40" s="205">
        <v>43101</v>
      </c>
      <c r="C40" s="204">
        <f>Dossier!$K$168</f>
        <v>0</v>
      </c>
      <c r="D40" s="200" t="s">
        <v>25</v>
      </c>
      <c r="E40" s="200">
        <v>19000</v>
      </c>
      <c r="F40" s="200">
        <v>2018</v>
      </c>
      <c r="G40" s="200"/>
      <c r="H40" s="200"/>
      <c r="I40" s="200" t="s">
        <v>241</v>
      </c>
      <c r="J40" s="201">
        <f>Dossier!$G$65</f>
        <v>0</v>
      </c>
      <c r="K40" s="201" t="s">
        <v>208</v>
      </c>
      <c r="L40" s="201">
        <f>Dossier!$G$64</f>
        <v>0</v>
      </c>
      <c r="M40" s="201" t="s">
        <v>278</v>
      </c>
      <c r="N40" s="201">
        <f>Dossier!$D$78</f>
        <v>0</v>
      </c>
      <c r="O40" s="200" t="s">
        <v>255</v>
      </c>
      <c r="P40" s="201" t="s">
        <v>270</v>
      </c>
      <c r="Q40" s="200"/>
      <c r="R40" s="201"/>
      <c r="S40" s="200"/>
      <c r="T40" s="202"/>
      <c r="U40" s="200"/>
      <c r="V40" s="202"/>
      <c r="W40" s="200"/>
      <c r="X40" s="201"/>
      <c r="Y40" s="201"/>
      <c r="Z40" s="201"/>
      <c r="AA40" s="200" t="s">
        <v>409</v>
      </c>
      <c r="AB40" s="206" t="s">
        <v>486</v>
      </c>
    </row>
    <row r="41" spans="1:28" ht="12" thickBot="1">
      <c r="A41" s="200" t="s">
        <v>348</v>
      </c>
      <c r="B41" s="205">
        <v>43101</v>
      </c>
      <c r="C41" s="204">
        <f>Dossier!$K$172</f>
        <v>0</v>
      </c>
      <c r="D41" s="200" t="s">
        <v>25</v>
      </c>
      <c r="E41" s="200">
        <v>19000</v>
      </c>
      <c r="F41" s="200">
        <v>2018</v>
      </c>
      <c r="G41" s="200"/>
      <c r="H41" s="200"/>
      <c r="I41" s="200" t="s">
        <v>241</v>
      </c>
      <c r="J41" s="201">
        <f>Dossier!$G$65</f>
        <v>0</v>
      </c>
      <c r="K41" s="201" t="s">
        <v>208</v>
      </c>
      <c r="L41" s="201">
        <f>Dossier!$G$64</f>
        <v>0</v>
      </c>
      <c r="M41" s="201" t="s">
        <v>278</v>
      </c>
      <c r="N41" s="201">
        <f>Dossier!$D$78</f>
        <v>0</v>
      </c>
      <c r="O41" s="200" t="s">
        <v>255</v>
      </c>
      <c r="P41" s="201" t="s">
        <v>271</v>
      </c>
      <c r="Q41" s="200"/>
      <c r="R41" s="201"/>
      <c r="S41" s="200"/>
      <c r="T41" s="202"/>
      <c r="U41" s="200"/>
      <c r="V41" s="202"/>
      <c r="W41" s="200"/>
      <c r="X41" s="201"/>
      <c r="Y41" s="201"/>
      <c r="Z41" s="201"/>
      <c r="AA41" s="200" t="s">
        <v>409</v>
      </c>
      <c r="AB41" s="206" t="s">
        <v>486</v>
      </c>
    </row>
    <row r="42" spans="1:28" ht="12" thickBot="1">
      <c r="A42" s="200" t="s">
        <v>348</v>
      </c>
      <c r="B42" s="205">
        <v>43101</v>
      </c>
      <c r="C42" s="204">
        <f>Dossier!$K$174</f>
        <v>0</v>
      </c>
      <c r="D42" s="200" t="s">
        <v>25</v>
      </c>
      <c r="E42" s="200">
        <v>19000</v>
      </c>
      <c r="F42" s="200">
        <v>2018</v>
      </c>
      <c r="G42" s="200"/>
      <c r="H42" s="200"/>
      <c r="I42" s="200" t="s">
        <v>241</v>
      </c>
      <c r="J42" s="201">
        <f>Dossier!$G$65</f>
        <v>0</v>
      </c>
      <c r="K42" s="201" t="s">
        <v>208</v>
      </c>
      <c r="L42" s="201">
        <f>Dossier!$G$64</f>
        <v>0</v>
      </c>
      <c r="M42" s="201" t="s">
        <v>278</v>
      </c>
      <c r="N42" s="201">
        <f>Dossier!$D$78</f>
        <v>0</v>
      </c>
      <c r="O42" s="200" t="s">
        <v>255</v>
      </c>
      <c r="P42" s="201" t="s">
        <v>272</v>
      </c>
      <c r="Q42" s="200"/>
      <c r="R42" s="201"/>
      <c r="S42" s="200"/>
      <c r="T42" s="202"/>
      <c r="U42" s="200"/>
      <c r="V42" s="202"/>
      <c r="W42" s="200"/>
      <c r="X42" s="201"/>
      <c r="Y42" s="201"/>
      <c r="Z42" s="201"/>
      <c r="AA42" s="200" t="s">
        <v>409</v>
      </c>
      <c r="AB42" s="206" t="s">
        <v>486</v>
      </c>
    </row>
    <row r="43" spans="1:28" ht="12" thickBot="1">
      <c r="A43" s="200" t="s">
        <v>348</v>
      </c>
      <c r="B43" s="205">
        <v>43101</v>
      </c>
      <c r="C43" s="204">
        <f>Dossier!$F$183</f>
        <v>0</v>
      </c>
      <c r="D43" s="200" t="s">
        <v>25</v>
      </c>
      <c r="E43" s="200">
        <v>19000</v>
      </c>
      <c r="F43" s="200">
        <v>2018</v>
      </c>
      <c r="G43" s="200"/>
      <c r="H43" s="200"/>
      <c r="I43" s="200" t="s">
        <v>241</v>
      </c>
      <c r="J43" s="201">
        <f>Dossier!$G$65</f>
        <v>0</v>
      </c>
      <c r="K43" s="201" t="s">
        <v>208</v>
      </c>
      <c r="L43" s="201">
        <f>Dossier!$G$64</f>
        <v>0</v>
      </c>
      <c r="M43" s="201" t="s">
        <v>278</v>
      </c>
      <c r="N43" s="201">
        <f>Dossier!$D$78</f>
        <v>0</v>
      </c>
      <c r="O43" s="200" t="s">
        <v>255</v>
      </c>
      <c r="P43" s="201" t="s">
        <v>273</v>
      </c>
      <c r="Q43" s="200"/>
      <c r="R43" s="201"/>
      <c r="S43" s="200"/>
      <c r="T43" s="202"/>
      <c r="U43" s="200"/>
      <c r="V43" s="202"/>
      <c r="W43" s="200"/>
      <c r="X43" s="201"/>
      <c r="Y43" s="201"/>
      <c r="Z43" s="201"/>
      <c r="AA43" s="200" t="s">
        <v>409</v>
      </c>
      <c r="AB43" s="206" t="s">
        <v>486</v>
      </c>
    </row>
    <row r="44" spans="1:28" ht="12" thickBot="1">
      <c r="A44" s="200" t="s">
        <v>348</v>
      </c>
      <c r="B44" s="205">
        <v>43101</v>
      </c>
      <c r="C44" s="204">
        <f>Dossier!$K$183</f>
        <v>0</v>
      </c>
      <c r="D44" s="200" t="s">
        <v>25</v>
      </c>
      <c r="E44" s="200">
        <v>19000</v>
      </c>
      <c r="F44" s="200">
        <v>2018</v>
      </c>
      <c r="G44" s="200"/>
      <c r="H44" s="200"/>
      <c r="I44" s="200" t="s">
        <v>241</v>
      </c>
      <c r="J44" s="201">
        <f>Dossier!$G$65</f>
        <v>0</v>
      </c>
      <c r="K44" s="201" t="s">
        <v>208</v>
      </c>
      <c r="L44" s="201">
        <f>Dossier!$G$64</f>
        <v>0</v>
      </c>
      <c r="M44" s="201" t="s">
        <v>278</v>
      </c>
      <c r="N44" s="201">
        <f>Dossier!$D$78</f>
        <v>0</v>
      </c>
      <c r="O44" s="200" t="s">
        <v>255</v>
      </c>
      <c r="P44" s="201" t="s">
        <v>274</v>
      </c>
      <c r="Q44" s="200"/>
      <c r="R44" s="201"/>
      <c r="S44" s="200"/>
      <c r="T44" s="202"/>
      <c r="U44" s="200"/>
      <c r="V44" s="202"/>
      <c r="W44" s="200"/>
      <c r="X44" s="201"/>
      <c r="Y44" s="201"/>
      <c r="Z44" s="201"/>
      <c r="AA44" s="200" t="s">
        <v>409</v>
      </c>
      <c r="AB44" s="206" t="s">
        <v>486</v>
      </c>
    </row>
    <row r="45" spans="1:28" s="238" customFormat="1" ht="12" thickBot="1">
      <c r="A45" s="233" t="s">
        <v>207</v>
      </c>
      <c r="B45" s="234">
        <v>43101</v>
      </c>
      <c r="C45" s="239">
        <f>Dossier!$H$115</f>
        <v>0</v>
      </c>
      <c r="D45" s="233" t="s">
        <v>25</v>
      </c>
      <c r="E45" s="233">
        <v>19000</v>
      </c>
      <c r="F45" s="233">
        <v>2018</v>
      </c>
      <c r="G45" s="233"/>
      <c r="H45" s="233"/>
      <c r="I45" s="233" t="s">
        <v>241</v>
      </c>
      <c r="J45" s="228">
        <f>Dossier!$G$65</f>
        <v>0</v>
      </c>
      <c r="K45" s="228" t="s">
        <v>208</v>
      </c>
      <c r="L45" s="228">
        <f>Dossier!$G$64</f>
        <v>0</v>
      </c>
      <c r="M45" s="228" t="s">
        <v>278</v>
      </c>
      <c r="N45" s="228">
        <f>Dossier!$D$78</f>
        <v>0</v>
      </c>
      <c r="O45" s="233" t="s">
        <v>242</v>
      </c>
      <c r="P45" s="236" t="s">
        <v>307</v>
      </c>
      <c r="Q45" s="233" t="s">
        <v>243</v>
      </c>
      <c r="R45" s="236" t="str">
        <f>IF(Dossier!$D$34="","0",LOOKUP(Dossier!$D$34,LV!$AG$6:$AG$8:LV!$AH$6:$AH$8))</f>
        <v>0</v>
      </c>
      <c r="S45" s="233" t="s">
        <v>244</v>
      </c>
      <c r="T45" s="236" t="str">
        <f>IF(OP_EN_MODGEST="","0",LOOKUP(OP_EN_MODGEST,LV!$AK$6:$AK$8:LV!$AL$6:$AL$8))</f>
        <v>0</v>
      </c>
      <c r="U45" s="233" t="s">
        <v>245</v>
      </c>
      <c r="V45" s="236" t="str">
        <f aca="true" t="shared" si="1" ref="V45:V50">IF(OP_EN_CONTRAT="","0",UPPER(OP_EN_CONTRAT))</f>
        <v>0</v>
      </c>
      <c r="W45" s="228" t="s">
        <v>246</v>
      </c>
      <c r="X45" s="228" t="s">
        <v>248</v>
      </c>
      <c r="Y45" s="228"/>
      <c r="Z45" s="228"/>
      <c r="AA45" s="233" t="s">
        <v>409</v>
      </c>
      <c r="AB45" s="237" t="s">
        <v>486</v>
      </c>
    </row>
    <row r="46" spans="1:28" s="238" customFormat="1" ht="12" thickBot="1">
      <c r="A46" s="233" t="s">
        <v>207</v>
      </c>
      <c r="B46" s="234">
        <v>43101</v>
      </c>
      <c r="C46" s="239">
        <f>Dossier!$H$116</f>
        <v>0</v>
      </c>
      <c r="D46" s="233" t="s">
        <v>25</v>
      </c>
      <c r="E46" s="233">
        <v>19000</v>
      </c>
      <c r="F46" s="233">
        <v>2018</v>
      </c>
      <c r="G46" s="233"/>
      <c r="H46" s="233"/>
      <c r="I46" s="233" t="s">
        <v>241</v>
      </c>
      <c r="J46" s="228">
        <f>Dossier!$G$65</f>
        <v>0</v>
      </c>
      <c r="K46" s="228" t="s">
        <v>208</v>
      </c>
      <c r="L46" s="228">
        <f>Dossier!$G$64</f>
        <v>0</v>
      </c>
      <c r="M46" s="228" t="s">
        <v>278</v>
      </c>
      <c r="N46" s="228">
        <f>Dossier!$D$78</f>
        <v>0</v>
      </c>
      <c r="O46" s="233" t="s">
        <v>242</v>
      </c>
      <c r="P46" s="236" t="s">
        <v>307</v>
      </c>
      <c r="Q46" s="233" t="s">
        <v>243</v>
      </c>
      <c r="R46" s="236" t="str">
        <f>IF(Dossier!$D$34="","0",LOOKUP(Dossier!$D$34,LV!$AG$6:$AG$8:LV!$AH$6:$AH$8))</f>
        <v>0</v>
      </c>
      <c r="S46" s="233" t="s">
        <v>244</v>
      </c>
      <c r="T46" s="236" t="str">
        <f>IF(OP_EN_MODGEST="","0",LOOKUP(OP_EN_MODGEST,LV!$AK$6:$AK$8:LV!$AL$6:$AL$8))</f>
        <v>0</v>
      </c>
      <c r="U46" s="233" t="s">
        <v>245</v>
      </c>
      <c r="V46" s="236" t="str">
        <f t="shared" si="1"/>
        <v>0</v>
      </c>
      <c r="W46" s="228" t="s">
        <v>246</v>
      </c>
      <c r="X46" s="228" t="s">
        <v>249</v>
      </c>
      <c r="Y46" s="228"/>
      <c r="Z46" s="228"/>
      <c r="AA46" s="233" t="s">
        <v>409</v>
      </c>
      <c r="AB46" s="237" t="s">
        <v>486</v>
      </c>
    </row>
    <row r="47" spans="1:28" s="238" customFormat="1" ht="12" thickBot="1">
      <c r="A47" s="233" t="s">
        <v>207</v>
      </c>
      <c r="B47" s="234">
        <v>43101</v>
      </c>
      <c r="C47" s="239">
        <f>Dossier!$H$117</f>
        <v>0</v>
      </c>
      <c r="D47" s="233" t="s">
        <v>25</v>
      </c>
      <c r="E47" s="233">
        <v>19000</v>
      </c>
      <c r="F47" s="233">
        <v>2018</v>
      </c>
      <c r="G47" s="233"/>
      <c r="H47" s="233"/>
      <c r="I47" s="233" t="s">
        <v>241</v>
      </c>
      <c r="J47" s="228">
        <f>Dossier!$G$65</f>
        <v>0</v>
      </c>
      <c r="K47" s="228" t="s">
        <v>208</v>
      </c>
      <c r="L47" s="228">
        <f>Dossier!$G$64</f>
        <v>0</v>
      </c>
      <c r="M47" s="228" t="s">
        <v>278</v>
      </c>
      <c r="N47" s="228">
        <f>Dossier!$D$78</f>
        <v>0</v>
      </c>
      <c r="O47" s="233" t="s">
        <v>242</v>
      </c>
      <c r="P47" s="236" t="s">
        <v>307</v>
      </c>
      <c r="Q47" s="233" t="s">
        <v>243</v>
      </c>
      <c r="R47" s="236" t="str">
        <f>IF(Dossier!$D$34="","0",LOOKUP(Dossier!$D$34,LV!$AG$6:$AG$8:LV!$AH$6:$AH$8))</f>
        <v>0</v>
      </c>
      <c r="S47" s="233" t="s">
        <v>244</v>
      </c>
      <c r="T47" s="236" t="str">
        <f>IF(OP_EN_MODGEST="","0",LOOKUP(OP_EN_MODGEST,LV!$AK$6:$AK$8:LV!$AL$6:$AL$8))</f>
        <v>0</v>
      </c>
      <c r="U47" s="233" t="s">
        <v>245</v>
      </c>
      <c r="V47" s="236" t="str">
        <f t="shared" si="1"/>
        <v>0</v>
      </c>
      <c r="W47" s="228" t="s">
        <v>246</v>
      </c>
      <c r="X47" s="228" t="s">
        <v>415</v>
      </c>
      <c r="Y47" s="228"/>
      <c r="Z47" s="228"/>
      <c r="AA47" s="233" t="s">
        <v>409</v>
      </c>
      <c r="AB47" s="237" t="s">
        <v>486</v>
      </c>
    </row>
    <row r="48" spans="1:28" s="238" customFormat="1" ht="12" thickBot="1">
      <c r="A48" s="233" t="s">
        <v>207</v>
      </c>
      <c r="B48" s="234">
        <v>43101</v>
      </c>
      <c r="C48" s="239">
        <f>Dossier!$H$118</f>
        <v>0</v>
      </c>
      <c r="D48" s="233" t="s">
        <v>25</v>
      </c>
      <c r="E48" s="233">
        <v>19000</v>
      </c>
      <c r="F48" s="233">
        <v>2018</v>
      </c>
      <c r="G48" s="233"/>
      <c r="H48" s="233"/>
      <c r="I48" s="233" t="s">
        <v>241</v>
      </c>
      <c r="J48" s="228">
        <f>Dossier!$G$65</f>
        <v>0</v>
      </c>
      <c r="K48" s="228" t="s">
        <v>208</v>
      </c>
      <c r="L48" s="228">
        <f>Dossier!$G$64</f>
        <v>0</v>
      </c>
      <c r="M48" s="228" t="s">
        <v>278</v>
      </c>
      <c r="N48" s="228">
        <f>Dossier!$D$78</f>
        <v>0</v>
      </c>
      <c r="O48" s="233" t="s">
        <v>242</v>
      </c>
      <c r="P48" s="236" t="s">
        <v>307</v>
      </c>
      <c r="Q48" s="233" t="s">
        <v>243</v>
      </c>
      <c r="R48" s="236" t="str">
        <f>IF(Dossier!$D$34="","0",LOOKUP(Dossier!$D$34,LV!$AG$6:$AG$8:LV!$AH$6:$AH$8))</f>
        <v>0</v>
      </c>
      <c r="S48" s="233" t="s">
        <v>244</v>
      </c>
      <c r="T48" s="236" t="str">
        <f>IF(OP_EN_MODGEST="","0",LOOKUP(OP_EN_MODGEST,LV!$AK$6:$AK$8:LV!$AL$6:$AL$8))</f>
        <v>0</v>
      </c>
      <c r="U48" s="233" t="s">
        <v>245</v>
      </c>
      <c r="V48" s="236" t="str">
        <f t="shared" si="1"/>
        <v>0</v>
      </c>
      <c r="W48" s="228" t="s">
        <v>246</v>
      </c>
      <c r="X48" s="228" t="s">
        <v>250</v>
      </c>
      <c r="Y48" s="228"/>
      <c r="Z48" s="228"/>
      <c r="AA48" s="233" t="s">
        <v>409</v>
      </c>
      <c r="AB48" s="237" t="s">
        <v>486</v>
      </c>
    </row>
    <row r="49" spans="1:28" s="238" customFormat="1" ht="12" thickBot="1">
      <c r="A49" s="233" t="s">
        <v>207</v>
      </c>
      <c r="B49" s="234">
        <v>43101</v>
      </c>
      <c r="C49" s="239">
        <f>Dossier!$H$120+Dossier!$H$121+Dossier!$H$122</f>
        <v>0</v>
      </c>
      <c r="D49" s="233" t="s">
        <v>25</v>
      </c>
      <c r="E49" s="233">
        <v>19000</v>
      </c>
      <c r="F49" s="233">
        <v>2018</v>
      </c>
      <c r="G49" s="233"/>
      <c r="H49" s="233"/>
      <c r="I49" s="233" t="s">
        <v>241</v>
      </c>
      <c r="J49" s="228">
        <f>Dossier!$G$65</f>
        <v>0</v>
      </c>
      <c r="K49" s="228" t="s">
        <v>208</v>
      </c>
      <c r="L49" s="228">
        <f>Dossier!$G$64</f>
        <v>0</v>
      </c>
      <c r="M49" s="228" t="s">
        <v>278</v>
      </c>
      <c r="N49" s="228">
        <f>Dossier!$D$78</f>
        <v>0</v>
      </c>
      <c r="O49" s="233" t="s">
        <v>242</v>
      </c>
      <c r="P49" s="236" t="s">
        <v>307</v>
      </c>
      <c r="Q49" s="233" t="s">
        <v>243</v>
      </c>
      <c r="R49" s="236" t="str">
        <f>IF(Dossier!$D$34="","0",LOOKUP(Dossier!$D$34,LV!$AG$6:$AG$8:LV!$AH$6:$AH$8))</f>
        <v>0</v>
      </c>
      <c r="S49" s="233" t="s">
        <v>244</v>
      </c>
      <c r="T49" s="236" t="str">
        <f>IF(OP_EN_MODGEST="","0",LOOKUP(OP_EN_MODGEST,LV!$AK$6:$AK$8:LV!$AL$6:$AL$8))</f>
        <v>0</v>
      </c>
      <c r="U49" s="233" t="s">
        <v>245</v>
      </c>
      <c r="V49" s="236" t="str">
        <f t="shared" si="1"/>
        <v>0</v>
      </c>
      <c r="W49" s="228" t="s">
        <v>246</v>
      </c>
      <c r="X49" s="228" t="s">
        <v>251</v>
      </c>
      <c r="Y49" s="228"/>
      <c r="Z49" s="228"/>
      <c r="AA49" s="233" t="s">
        <v>409</v>
      </c>
      <c r="AB49" s="237" t="s">
        <v>486</v>
      </c>
    </row>
    <row r="50" spans="1:28" s="238" customFormat="1" ht="12" thickBot="1">
      <c r="A50" s="233" t="s">
        <v>207</v>
      </c>
      <c r="B50" s="234">
        <v>43101</v>
      </c>
      <c r="C50" s="239">
        <f>Dossier!$H$124+Dossier!$H$125+Dossier!$H$126</f>
        <v>0</v>
      </c>
      <c r="D50" s="233" t="s">
        <v>25</v>
      </c>
      <c r="E50" s="233">
        <v>19000</v>
      </c>
      <c r="F50" s="233">
        <v>2018</v>
      </c>
      <c r="G50" s="233"/>
      <c r="H50" s="233"/>
      <c r="I50" s="233" t="s">
        <v>241</v>
      </c>
      <c r="J50" s="228">
        <f>Dossier!$G$65</f>
        <v>0</v>
      </c>
      <c r="K50" s="228" t="s">
        <v>208</v>
      </c>
      <c r="L50" s="228">
        <f>Dossier!$G$64</f>
        <v>0</v>
      </c>
      <c r="M50" s="228" t="s">
        <v>278</v>
      </c>
      <c r="N50" s="228">
        <f>Dossier!$D$78</f>
        <v>0</v>
      </c>
      <c r="O50" s="233" t="s">
        <v>242</v>
      </c>
      <c r="P50" s="236" t="s">
        <v>307</v>
      </c>
      <c r="Q50" s="233" t="s">
        <v>243</v>
      </c>
      <c r="R50" s="236" t="str">
        <f>IF(Dossier!$D$34="","0",LOOKUP(Dossier!$D$34,LV!$AG$6:$AG$8:LV!$AH$6:$AH$8))</f>
        <v>0</v>
      </c>
      <c r="S50" s="233" t="s">
        <v>244</v>
      </c>
      <c r="T50" s="236" t="str">
        <f>IF(OP_EN_MODGEST="","0",LOOKUP(OP_EN_MODGEST,LV!$AK$6:$AK$8:LV!$AL$6:$AL$8))</f>
        <v>0</v>
      </c>
      <c r="U50" s="233" t="s">
        <v>245</v>
      </c>
      <c r="V50" s="236" t="str">
        <f t="shared" si="1"/>
        <v>0</v>
      </c>
      <c r="W50" s="228" t="s">
        <v>246</v>
      </c>
      <c r="X50" s="228" t="s">
        <v>252</v>
      </c>
      <c r="Y50" s="228"/>
      <c r="Z50" s="228"/>
      <c r="AA50" s="233" t="s">
        <v>409</v>
      </c>
      <c r="AB50" s="237" t="s">
        <v>486</v>
      </c>
    </row>
    <row r="51" spans="1:28" ht="12" thickBot="1">
      <c r="A51" s="200" t="s">
        <v>253</v>
      </c>
      <c r="B51" s="205">
        <v>43101</v>
      </c>
      <c r="C51" s="204">
        <f>Dossier!$H$115</f>
        <v>0</v>
      </c>
      <c r="D51" s="200" t="s">
        <v>25</v>
      </c>
      <c r="E51" s="200">
        <v>19000</v>
      </c>
      <c r="F51" s="200">
        <v>2018</v>
      </c>
      <c r="G51" s="200"/>
      <c r="H51" s="200"/>
      <c r="I51" s="200" t="s">
        <v>241</v>
      </c>
      <c r="J51" s="201">
        <f>Dossier!$G$65</f>
        <v>0</v>
      </c>
      <c r="K51" s="201" t="s">
        <v>208</v>
      </c>
      <c r="L51" s="201">
        <f>Dossier!$G$64</f>
        <v>0</v>
      </c>
      <c r="M51" s="201" t="s">
        <v>278</v>
      </c>
      <c r="N51" s="201">
        <f>Dossier!$D$78</f>
        <v>0</v>
      </c>
      <c r="O51" s="201" t="s">
        <v>246</v>
      </c>
      <c r="P51" s="201" t="s">
        <v>248</v>
      </c>
      <c r="Q51" s="201"/>
      <c r="R51" s="201"/>
      <c r="S51" s="201"/>
      <c r="T51" s="201"/>
      <c r="U51" s="201"/>
      <c r="V51" s="201"/>
      <c r="W51" s="201"/>
      <c r="X51" s="201"/>
      <c r="Y51" s="201"/>
      <c r="Z51" s="201"/>
      <c r="AA51" s="200" t="s">
        <v>409</v>
      </c>
      <c r="AB51" s="206" t="s">
        <v>486</v>
      </c>
    </row>
    <row r="52" spans="1:28" ht="12" thickBot="1">
      <c r="A52" s="200" t="s">
        <v>253</v>
      </c>
      <c r="B52" s="205">
        <v>43101</v>
      </c>
      <c r="C52" s="204">
        <f>Dossier!$H$116</f>
        <v>0</v>
      </c>
      <c r="D52" s="200" t="s">
        <v>25</v>
      </c>
      <c r="E52" s="200">
        <v>19000</v>
      </c>
      <c r="F52" s="200">
        <v>2018</v>
      </c>
      <c r="G52" s="200"/>
      <c r="H52" s="200"/>
      <c r="I52" s="200" t="s">
        <v>241</v>
      </c>
      <c r="J52" s="201">
        <f>Dossier!$G$65</f>
        <v>0</v>
      </c>
      <c r="K52" s="201" t="s">
        <v>208</v>
      </c>
      <c r="L52" s="201">
        <f>Dossier!$G$64</f>
        <v>0</v>
      </c>
      <c r="M52" s="201" t="s">
        <v>278</v>
      </c>
      <c r="N52" s="201">
        <f>Dossier!$D$78</f>
        <v>0</v>
      </c>
      <c r="O52" s="201" t="s">
        <v>246</v>
      </c>
      <c r="P52" s="201" t="s">
        <v>249</v>
      </c>
      <c r="Q52" s="201"/>
      <c r="R52" s="201"/>
      <c r="S52" s="201"/>
      <c r="T52" s="201"/>
      <c r="U52" s="201"/>
      <c r="V52" s="201"/>
      <c r="W52" s="201"/>
      <c r="X52" s="201"/>
      <c r="Y52" s="201"/>
      <c r="Z52" s="201"/>
      <c r="AA52" s="200" t="s">
        <v>409</v>
      </c>
      <c r="AB52" s="206" t="s">
        <v>486</v>
      </c>
    </row>
    <row r="53" spans="1:28" ht="12" thickBot="1">
      <c r="A53" s="200" t="s">
        <v>253</v>
      </c>
      <c r="B53" s="205">
        <v>43101</v>
      </c>
      <c r="C53" s="204">
        <f>Dossier!$H$117</f>
        <v>0</v>
      </c>
      <c r="D53" s="200" t="s">
        <v>25</v>
      </c>
      <c r="E53" s="200">
        <v>19000</v>
      </c>
      <c r="F53" s="200">
        <v>2018</v>
      </c>
      <c r="G53" s="200"/>
      <c r="H53" s="200"/>
      <c r="I53" s="200" t="s">
        <v>241</v>
      </c>
      <c r="J53" s="201">
        <f>Dossier!$G$65</f>
        <v>0</v>
      </c>
      <c r="K53" s="201" t="s">
        <v>208</v>
      </c>
      <c r="L53" s="201">
        <f>Dossier!$G$64</f>
        <v>0</v>
      </c>
      <c r="M53" s="201" t="s">
        <v>278</v>
      </c>
      <c r="N53" s="201">
        <f>Dossier!$D$78</f>
        <v>0</v>
      </c>
      <c r="O53" s="201" t="s">
        <v>246</v>
      </c>
      <c r="P53" s="201" t="s">
        <v>415</v>
      </c>
      <c r="Q53" s="201"/>
      <c r="R53" s="201"/>
      <c r="S53" s="201"/>
      <c r="T53" s="201"/>
      <c r="U53" s="201"/>
      <c r="V53" s="201"/>
      <c r="W53" s="201"/>
      <c r="X53" s="201"/>
      <c r="Y53" s="201"/>
      <c r="Z53" s="201"/>
      <c r="AA53" s="200" t="s">
        <v>409</v>
      </c>
      <c r="AB53" s="206" t="s">
        <v>486</v>
      </c>
    </row>
    <row r="54" spans="1:28" ht="12" thickBot="1">
      <c r="A54" s="200" t="s">
        <v>253</v>
      </c>
      <c r="B54" s="205">
        <v>43101</v>
      </c>
      <c r="C54" s="204">
        <f>Dossier!$H$118</f>
        <v>0</v>
      </c>
      <c r="D54" s="200" t="s">
        <v>25</v>
      </c>
      <c r="E54" s="200">
        <v>19000</v>
      </c>
      <c r="F54" s="200">
        <v>2018</v>
      </c>
      <c r="G54" s="200"/>
      <c r="H54" s="200"/>
      <c r="I54" s="200" t="s">
        <v>241</v>
      </c>
      <c r="J54" s="201">
        <f>Dossier!$G$65</f>
        <v>0</v>
      </c>
      <c r="K54" s="201" t="s">
        <v>208</v>
      </c>
      <c r="L54" s="201">
        <f>Dossier!$G$64</f>
        <v>0</v>
      </c>
      <c r="M54" s="201" t="s">
        <v>278</v>
      </c>
      <c r="N54" s="201">
        <f>Dossier!$D$78</f>
        <v>0</v>
      </c>
      <c r="O54" s="201" t="s">
        <v>246</v>
      </c>
      <c r="P54" s="201" t="s">
        <v>250</v>
      </c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0" t="s">
        <v>409</v>
      </c>
      <c r="AB54" s="206" t="s">
        <v>486</v>
      </c>
    </row>
    <row r="55" spans="1:28" ht="12" thickBot="1">
      <c r="A55" s="200" t="s">
        <v>253</v>
      </c>
      <c r="B55" s="205">
        <v>43101</v>
      </c>
      <c r="C55" s="204">
        <f>Dossier!$H$120+Dossier!$H$121+Dossier!$H$122</f>
        <v>0</v>
      </c>
      <c r="D55" s="200" t="s">
        <v>25</v>
      </c>
      <c r="E55" s="200">
        <v>19000</v>
      </c>
      <c r="F55" s="200">
        <v>2018</v>
      </c>
      <c r="G55" s="200"/>
      <c r="H55" s="200"/>
      <c r="I55" s="200" t="s">
        <v>241</v>
      </c>
      <c r="J55" s="201">
        <f>Dossier!$G$65</f>
        <v>0</v>
      </c>
      <c r="K55" s="201" t="s">
        <v>208</v>
      </c>
      <c r="L55" s="201">
        <f>Dossier!$G$64</f>
        <v>0</v>
      </c>
      <c r="M55" s="201" t="s">
        <v>278</v>
      </c>
      <c r="N55" s="201">
        <f>Dossier!$D$78</f>
        <v>0</v>
      </c>
      <c r="O55" s="201" t="s">
        <v>246</v>
      </c>
      <c r="P55" s="201" t="s">
        <v>251</v>
      </c>
      <c r="Q55" s="201"/>
      <c r="R55" s="201"/>
      <c r="S55" s="201"/>
      <c r="T55" s="201"/>
      <c r="U55" s="201"/>
      <c r="V55" s="201"/>
      <c r="W55" s="201"/>
      <c r="X55" s="201"/>
      <c r="Y55" s="201"/>
      <c r="Z55" s="201"/>
      <c r="AA55" s="200" t="s">
        <v>409</v>
      </c>
      <c r="AB55" s="206" t="s">
        <v>486</v>
      </c>
    </row>
    <row r="56" spans="1:28" ht="12" thickBot="1">
      <c r="A56" s="200" t="s">
        <v>253</v>
      </c>
      <c r="B56" s="205">
        <v>43101</v>
      </c>
      <c r="C56" s="204">
        <f>Dossier!$H$124+Dossier!$H$125+Dossier!$H$126</f>
        <v>0</v>
      </c>
      <c r="D56" s="200" t="s">
        <v>25</v>
      </c>
      <c r="E56" s="200">
        <v>19000</v>
      </c>
      <c r="F56" s="200">
        <v>2018</v>
      </c>
      <c r="G56" s="200"/>
      <c r="H56" s="200"/>
      <c r="I56" s="200" t="s">
        <v>241</v>
      </c>
      <c r="J56" s="201">
        <f>Dossier!$G$65</f>
        <v>0</v>
      </c>
      <c r="K56" s="201" t="s">
        <v>208</v>
      </c>
      <c r="L56" s="201">
        <f>Dossier!$G$64</f>
        <v>0</v>
      </c>
      <c r="M56" s="201" t="s">
        <v>278</v>
      </c>
      <c r="N56" s="201">
        <f>Dossier!$D$78</f>
        <v>0</v>
      </c>
      <c r="O56" s="201" t="s">
        <v>246</v>
      </c>
      <c r="P56" s="201" t="s">
        <v>252</v>
      </c>
      <c r="Q56" s="201"/>
      <c r="R56" s="201"/>
      <c r="S56" s="201"/>
      <c r="T56" s="201"/>
      <c r="U56" s="201"/>
      <c r="V56" s="201"/>
      <c r="W56" s="201"/>
      <c r="X56" s="201"/>
      <c r="Y56" s="201"/>
      <c r="Z56" s="201"/>
      <c r="AA56" s="200" t="s">
        <v>409</v>
      </c>
      <c r="AB56" s="206" t="s">
        <v>486</v>
      </c>
    </row>
    <row r="57" spans="1:28" s="238" customFormat="1" ht="12" thickBot="1">
      <c r="A57" s="233" t="s">
        <v>206</v>
      </c>
      <c r="B57" s="234">
        <v>43101</v>
      </c>
      <c r="C57" s="239">
        <f>Dossier!$E$115</f>
        <v>0</v>
      </c>
      <c r="D57" s="233" t="s">
        <v>25</v>
      </c>
      <c r="E57" s="233">
        <v>19000</v>
      </c>
      <c r="F57" s="233">
        <v>2017</v>
      </c>
      <c r="G57" s="233"/>
      <c r="H57" s="233"/>
      <c r="I57" s="233" t="s">
        <v>241</v>
      </c>
      <c r="J57" s="228">
        <f>Dossier!$G$65</f>
        <v>0</v>
      </c>
      <c r="K57" s="228" t="s">
        <v>208</v>
      </c>
      <c r="L57" s="228">
        <f>Dossier!$G$64</f>
        <v>0</v>
      </c>
      <c r="M57" s="228" t="s">
        <v>278</v>
      </c>
      <c r="N57" s="228">
        <f>Dossier!$D$78</f>
        <v>0</v>
      </c>
      <c r="O57" s="233" t="s">
        <v>242</v>
      </c>
      <c r="P57" s="236" t="s">
        <v>307</v>
      </c>
      <c r="Q57" s="233" t="s">
        <v>243</v>
      </c>
      <c r="R57" s="236" t="str">
        <f>IF(Dossier!$D$34="","0",LOOKUP(Dossier!$D$34,LV!$AG$6:$AG$8:LV!$AH$6:$AH$8))</f>
        <v>0</v>
      </c>
      <c r="S57" s="233" t="s">
        <v>244</v>
      </c>
      <c r="T57" s="236" t="str">
        <f>IF(OP_EN_MODGEST="","0",LOOKUP(OP_EN_MODGEST,LV!$AK$6:$AK$8:LV!$AL$6:$AL$8))</f>
        <v>0</v>
      </c>
      <c r="U57" s="233" t="s">
        <v>245</v>
      </c>
      <c r="V57" s="236" t="str">
        <f aca="true" t="shared" si="2" ref="V57:V62">IF(OP_EN_CONTRAT="","0",UPPER(OP_EN_CONTRAT))</f>
        <v>0</v>
      </c>
      <c r="W57" s="228" t="s">
        <v>246</v>
      </c>
      <c r="X57" s="228" t="s">
        <v>248</v>
      </c>
      <c r="Y57" s="228"/>
      <c r="Z57" s="228"/>
      <c r="AA57" s="233" t="s">
        <v>409</v>
      </c>
      <c r="AB57" s="237" t="s">
        <v>486</v>
      </c>
    </row>
    <row r="58" spans="1:28" s="238" customFormat="1" ht="12" thickBot="1">
      <c r="A58" s="233" t="s">
        <v>206</v>
      </c>
      <c r="B58" s="234">
        <v>43101</v>
      </c>
      <c r="C58" s="239">
        <f>Dossier!$E$116</f>
        <v>0</v>
      </c>
      <c r="D58" s="233" t="s">
        <v>25</v>
      </c>
      <c r="E58" s="233">
        <v>19000</v>
      </c>
      <c r="F58" s="233">
        <v>2017</v>
      </c>
      <c r="G58" s="233"/>
      <c r="H58" s="233"/>
      <c r="I58" s="233" t="s">
        <v>241</v>
      </c>
      <c r="J58" s="228">
        <f>Dossier!$G$65</f>
        <v>0</v>
      </c>
      <c r="K58" s="228" t="s">
        <v>208</v>
      </c>
      <c r="L58" s="228">
        <f>Dossier!$G$64</f>
        <v>0</v>
      </c>
      <c r="M58" s="228" t="s">
        <v>278</v>
      </c>
      <c r="N58" s="228">
        <f>Dossier!$D$78</f>
        <v>0</v>
      </c>
      <c r="O58" s="233" t="s">
        <v>242</v>
      </c>
      <c r="P58" s="236" t="s">
        <v>307</v>
      </c>
      <c r="Q58" s="233" t="s">
        <v>243</v>
      </c>
      <c r="R58" s="236" t="str">
        <f>IF(Dossier!$D$34="","0",LOOKUP(Dossier!$D$34,LV!$AG$6:$AG$8:LV!$AH$6:$AH$8))</f>
        <v>0</v>
      </c>
      <c r="S58" s="233" t="s">
        <v>244</v>
      </c>
      <c r="T58" s="236" t="str">
        <f>IF(OP_EN_MODGEST="","0",LOOKUP(OP_EN_MODGEST,LV!$AK$6:$AK$8:LV!$AL$6:$AL$8))</f>
        <v>0</v>
      </c>
      <c r="U58" s="233" t="s">
        <v>245</v>
      </c>
      <c r="V58" s="236" t="str">
        <f t="shared" si="2"/>
        <v>0</v>
      </c>
      <c r="W58" s="228" t="s">
        <v>246</v>
      </c>
      <c r="X58" s="228" t="s">
        <v>249</v>
      </c>
      <c r="Y58" s="228"/>
      <c r="Z58" s="228"/>
      <c r="AA58" s="233" t="s">
        <v>409</v>
      </c>
      <c r="AB58" s="237" t="s">
        <v>486</v>
      </c>
    </row>
    <row r="59" spans="1:28" s="238" customFormat="1" ht="12" thickBot="1">
      <c r="A59" s="233" t="s">
        <v>206</v>
      </c>
      <c r="B59" s="234">
        <v>43101</v>
      </c>
      <c r="C59" s="239">
        <f>Dossier!$E$117</f>
        <v>0</v>
      </c>
      <c r="D59" s="233" t="s">
        <v>25</v>
      </c>
      <c r="E59" s="233">
        <v>19000</v>
      </c>
      <c r="F59" s="233">
        <v>2017</v>
      </c>
      <c r="G59" s="233"/>
      <c r="H59" s="233"/>
      <c r="I59" s="233" t="s">
        <v>241</v>
      </c>
      <c r="J59" s="228">
        <f>Dossier!$G$65</f>
        <v>0</v>
      </c>
      <c r="K59" s="228" t="s">
        <v>208</v>
      </c>
      <c r="L59" s="228">
        <f>Dossier!$G$64</f>
        <v>0</v>
      </c>
      <c r="M59" s="228" t="s">
        <v>278</v>
      </c>
      <c r="N59" s="228">
        <f>Dossier!$D$78</f>
        <v>0</v>
      </c>
      <c r="O59" s="233" t="s">
        <v>242</v>
      </c>
      <c r="P59" s="236" t="s">
        <v>307</v>
      </c>
      <c r="Q59" s="233" t="s">
        <v>243</v>
      </c>
      <c r="R59" s="236" t="str">
        <f>IF(Dossier!$D$34="","0",LOOKUP(Dossier!$D$34,LV!$AG$6:$AG$8:LV!$AH$6:$AH$8))</f>
        <v>0</v>
      </c>
      <c r="S59" s="233" t="s">
        <v>244</v>
      </c>
      <c r="T59" s="236" t="str">
        <f>IF(OP_EN_MODGEST="","0",LOOKUP(OP_EN_MODGEST,LV!$AK$6:$AK$8:LV!$AL$6:$AL$8))</f>
        <v>0</v>
      </c>
      <c r="U59" s="233" t="s">
        <v>245</v>
      </c>
      <c r="V59" s="236" t="str">
        <f t="shared" si="2"/>
        <v>0</v>
      </c>
      <c r="W59" s="228" t="s">
        <v>246</v>
      </c>
      <c r="X59" s="228" t="s">
        <v>415</v>
      </c>
      <c r="Y59" s="228"/>
      <c r="Z59" s="228"/>
      <c r="AA59" s="233" t="s">
        <v>409</v>
      </c>
      <c r="AB59" s="237" t="s">
        <v>486</v>
      </c>
    </row>
    <row r="60" spans="1:28" s="238" customFormat="1" ht="12" thickBot="1">
      <c r="A60" s="233" t="s">
        <v>206</v>
      </c>
      <c r="B60" s="234">
        <v>43101</v>
      </c>
      <c r="C60" s="239">
        <f>Dossier!$E$118</f>
        <v>0</v>
      </c>
      <c r="D60" s="233" t="s">
        <v>25</v>
      </c>
      <c r="E60" s="233">
        <v>19000</v>
      </c>
      <c r="F60" s="233">
        <v>2017</v>
      </c>
      <c r="G60" s="233"/>
      <c r="H60" s="233"/>
      <c r="I60" s="233" t="s">
        <v>241</v>
      </c>
      <c r="J60" s="228">
        <f>Dossier!$G$65</f>
        <v>0</v>
      </c>
      <c r="K60" s="228" t="s">
        <v>208</v>
      </c>
      <c r="L60" s="228">
        <f>Dossier!$G$64</f>
        <v>0</v>
      </c>
      <c r="M60" s="228" t="s">
        <v>278</v>
      </c>
      <c r="N60" s="228">
        <f>Dossier!$D$78</f>
        <v>0</v>
      </c>
      <c r="O60" s="233" t="s">
        <v>242</v>
      </c>
      <c r="P60" s="236" t="s">
        <v>307</v>
      </c>
      <c r="Q60" s="233" t="s">
        <v>243</v>
      </c>
      <c r="R60" s="236" t="str">
        <f>IF(Dossier!$D$34="","0",LOOKUP(Dossier!$D$34,LV!$AG$6:$AG$8:LV!$AH$6:$AH$8))</f>
        <v>0</v>
      </c>
      <c r="S60" s="233" t="s">
        <v>244</v>
      </c>
      <c r="T60" s="236" t="str">
        <f>IF(OP_EN_MODGEST="","0",LOOKUP(OP_EN_MODGEST,LV!$AK$6:$AK$8:LV!$AL$6:$AL$8))</f>
        <v>0</v>
      </c>
      <c r="U60" s="233" t="s">
        <v>245</v>
      </c>
      <c r="V60" s="236" t="str">
        <f t="shared" si="2"/>
        <v>0</v>
      </c>
      <c r="W60" s="228" t="s">
        <v>246</v>
      </c>
      <c r="X60" s="228" t="s">
        <v>250</v>
      </c>
      <c r="Y60" s="228"/>
      <c r="Z60" s="228"/>
      <c r="AA60" s="233" t="s">
        <v>409</v>
      </c>
      <c r="AB60" s="237" t="s">
        <v>486</v>
      </c>
    </row>
    <row r="61" spans="1:28" s="238" customFormat="1" ht="12" thickBot="1">
      <c r="A61" s="233" t="s">
        <v>206</v>
      </c>
      <c r="B61" s="234">
        <v>43101</v>
      </c>
      <c r="C61" s="239">
        <f>Dossier!$E$120+Dossier!$E$121+Dossier!$E$122</f>
        <v>0</v>
      </c>
      <c r="D61" s="233" t="s">
        <v>25</v>
      </c>
      <c r="E61" s="233">
        <v>19000</v>
      </c>
      <c r="F61" s="233">
        <v>2017</v>
      </c>
      <c r="G61" s="233"/>
      <c r="H61" s="233"/>
      <c r="I61" s="233" t="s">
        <v>241</v>
      </c>
      <c r="J61" s="228">
        <f>Dossier!$G$65</f>
        <v>0</v>
      </c>
      <c r="K61" s="228" t="s">
        <v>208</v>
      </c>
      <c r="L61" s="228">
        <f>Dossier!$G$64</f>
        <v>0</v>
      </c>
      <c r="M61" s="228" t="s">
        <v>278</v>
      </c>
      <c r="N61" s="228">
        <f>Dossier!$D$78</f>
        <v>0</v>
      </c>
      <c r="O61" s="233" t="s">
        <v>242</v>
      </c>
      <c r="P61" s="236" t="s">
        <v>307</v>
      </c>
      <c r="Q61" s="233" t="s">
        <v>243</v>
      </c>
      <c r="R61" s="236" t="str">
        <f>IF(Dossier!$D$34="","0",LOOKUP(Dossier!$D$34,LV!$AG$6:$AG$8:LV!$AH$6:$AH$8))</f>
        <v>0</v>
      </c>
      <c r="S61" s="233" t="s">
        <v>244</v>
      </c>
      <c r="T61" s="236" t="str">
        <f>IF(OP_EN_MODGEST="","0",LOOKUP(OP_EN_MODGEST,LV!$AK$6:$AK$8:LV!$AL$6:$AL$8))</f>
        <v>0</v>
      </c>
      <c r="U61" s="233" t="s">
        <v>245</v>
      </c>
      <c r="V61" s="236" t="str">
        <f t="shared" si="2"/>
        <v>0</v>
      </c>
      <c r="W61" s="228" t="s">
        <v>246</v>
      </c>
      <c r="X61" s="228" t="s">
        <v>251</v>
      </c>
      <c r="Y61" s="228"/>
      <c r="Z61" s="228"/>
      <c r="AA61" s="233" t="s">
        <v>409</v>
      </c>
      <c r="AB61" s="237" t="s">
        <v>486</v>
      </c>
    </row>
    <row r="62" spans="1:28" s="238" customFormat="1" ht="12" thickBot="1">
      <c r="A62" s="233" t="s">
        <v>206</v>
      </c>
      <c r="B62" s="234">
        <v>43101</v>
      </c>
      <c r="C62" s="239">
        <f>Dossier!$E$124+Dossier!$E$125+Dossier!$E$126</f>
        <v>0</v>
      </c>
      <c r="D62" s="233" t="s">
        <v>25</v>
      </c>
      <c r="E62" s="233">
        <v>19000</v>
      </c>
      <c r="F62" s="233">
        <v>2017</v>
      </c>
      <c r="G62" s="233"/>
      <c r="H62" s="233"/>
      <c r="I62" s="233" t="s">
        <v>241</v>
      </c>
      <c r="J62" s="228">
        <f>Dossier!$G$65</f>
        <v>0</v>
      </c>
      <c r="K62" s="228" t="s">
        <v>208</v>
      </c>
      <c r="L62" s="228">
        <f>Dossier!$G$64</f>
        <v>0</v>
      </c>
      <c r="M62" s="228" t="s">
        <v>278</v>
      </c>
      <c r="N62" s="228">
        <f>Dossier!$D$78</f>
        <v>0</v>
      </c>
      <c r="O62" s="233" t="s">
        <v>242</v>
      </c>
      <c r="P62" s="236" t="s">
        <v>307</v>
      </c>
      <c r="Q62" s="233" t="s">
        <v>243</v>
      </c>
      <c r="R62" s="236" t="str">
        <f>IF(Dossier!$D$34="","0",LOOKUP(Dossier!$D$34,LV!$AG$6:$AG$8:LV!$AH$6:$AH$8))</f>
        <v>0</v>
      </c>
      <c r="S62" s="233" t="s">
        <v>244</v>
      </c>
      <c r="T62" s="236" t="str">
        <f>IF(OP_EN_MODGEST="","0",LOOKUP(OP_EN_MODGEST,LV!$AK$6:$AK$8:LV!$AL$6:$AL$8))</f>
        <v>0</v>
      </c>
      <c r="U62" s="233" t="s">
        <v>245</v>
      </c>
      <c r="V62" s="236" t="str">
        <f t="shared" si="2"/>
        <v>0</v>
      </c>
      <c r="W62" s="228" t="s">
        <v>246</v>
      </c>
      <c r="X62" s="228" t="s">
        <v>252</v>
      </c>
      <c r="Y62" s="228"/>
      <c r="Z62" s="228"/>
      <c r="AA62" s="233" t="s">
        <v>409</v>
      </c>
      <c r="AB62" s="237" t="s">
        <v>486</v>
      </c>
    </row>
    <row r="63" spans="1:28" ht="12" thickBot="1">
      <c r="A63" s="200" t="s">
        <v>254</v>
      </c>
      <c r="B63" s="205">
        <v>43101</v>
      </c>
      <c r="C63" s="204">
        <f>Dossier!$E$115</f>
        <v>0</v>
      </c>
      <c r="D63" s="200" t="s">
        <v>25</v>
      </c>
      <c r="E63" s="200">
        <v>19000</v>
      </c>
      <c r="F63" s="200">
        <v>2017</v>
      </c>
      <c r="G63" s="200"/>
      <c r="H63" s="200"/>
      <c r="I63" s="200" t="s">
        <v>241</v>
      </c>
      <c r="J63" s="201">
        <f>Dossier!$G$65</f>
        <v>0</v>
      </c>
      <c r="K63" s="201" t="s">
        <v>208</v>
      </c>
      <c r="L63" s="201">
        <f>Dossier!$G$64</f>
        <v>0</v>
      </c>
      <c r="M63" s="201" t="s">
        <v>278</v>
      </c>
      <c r="N63" s="201">
        <f>Dossier!$D$78</f>
        <v>0</v>
      </c>
      <c r="O63" s="201" t="s">
        <v>246</v>
      </c>
      <c r="P63" s="201" t="s">
        <v>248</v>
      </c>
      <c r="Q63" s="201"/>
      <c r="R63" s="201"/>
      <c r="S63" s="201"/>
      <c r="T63" s="201"/>
      <c r="U63" s="201"/>
      <c r="V63" s="201"/>
      <c r="W63" s="201"/>
      <c r="X63" s="201"/>
      <c r="Y63" s="201"/>
      <c r="Z63" s="201"/>
      <c r="AA63" s="200" t="s">
        <v>409</v>
      </c>
      <c r="AB63" s="206" t="s">
        <v>486</v>
      </c>
    </row>
    <row r="64" spans="1:28" ht="12" thickBot="1">
      <c r="A64" s="200" t="s">
        <v>254</v>
      </c>
      <c r="B64" s="205">
        <v>43101</v>
      </c>
      <c r="C64" s="204">
        <f>Dossier!$E$116</f>
        <v>0</v>
      </c>
      <c r="D64" s="200" t="s">
        <v>25</v>
      </c>
      <c r="E64" s="200">
        <v>19000</v>
      </c>
      <c r="F64" s="200">
        <v>2017</v>
      </c>
      <c r="G64" s="200"/>
      <c r="H64" s="200"/>
      <c r="I64" s="200" t="s">
        <v>241</v>
      </c>
      <c r="J64" s="201">
        <f>Dossier!$G$65</f>
        <v>0</v>
      </c>
      <c r="K64" s="201" t="s">
        <v>208</v>
      </c>
      <c r="L64" s="201">
        <f>Dossier!$G$64</f>
        <v>0</v>
      </c>
      <c r="M64" s="201" t="s">
        <v>278</v>
      </c>
      <c r="N64" s="201">
        <f>Dossier!$D$78</f>
        <v>0</v>
      </c>
      <c r="O64" s="201" t="s">
        <v>246</v>
      </c>
      <c r="P64" s="201" t="s">
        <v>249</v>
      </c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0" t="s">
        <v>409</v>
      </c>
      <c r="AB64" s="206" t="s">
        <v>486</v>
      </c>
    </row>
    <row r="65" spans="1:28" ht="12" thickBot="1">
      <c r="A65" s="200" t="s">
        <v>254</v>
      </c>
      <c r="B65" s="205">
        <v>43101</v>
      </c>
      <c r="C65" s="204">
        <f>Dossier!$E$117</f>
        <v>0</v>
      </c>
      <c r="D65" s="200" t="s">
        <v>25</v>
      </c>
      <c r="E65" s="200">
        <v>19000</v>
      </c>
      <c r="F65" s="200">
        <v>2017</v>
      </c>
      <c r="G65" s="200"/>
      <c r="H65" s="200"/>
      <c r="I65" s="200" t="s">
        <v>241</v>
      </c>
      <c r="J65" s="201">
        <f>Dossier!$G$65</f>
        <v>0</v>
      </c>
      <c r="K65" s="201" t="s">
        <v>208</v>
      </c>
      <c r="L65" s="201">
        <f>Dossier!$G$64</f>
        <v>0</v>
      </c>
      <c r="M65" s="201" t="s">
        <v>278</v>
      </c>
      <c r="N65" s="201">
        <f>Dossier!$D$78</f>
        <v>0</v>
      </c>
      <c r="O65" s="201" t="s">
        <v>246</v>
      </c>
      <c r="P65" s="201" t="s">
        <v>415</v>
      </c>
      <c r="Q65" s="201"/>
      <c r="R65" s="201"/>
      <c r="S65" s="201"/>
      <c r="T65" s="201"/>
      <c r="U65" s="201"/>
      <c r="V65" s="201"/>
      <c r="W65" s="201"/>
      <c r="X65" s="201"/>
      <c r="Y65" s="201"/>
      <c r="Z65" s="201"/>
      <c r="AA65" s="200" t="s">
        <v>409</v>
      </c>
      <c r="AB65" s="206" t="s">
        <v>486</v>
      </c>
    </row>
    <row r="66" spans="1:28" ht="12" thickBot="1">
      <c r="A66" s="200" t="s">
        <v>254</v>
      </c>
      <c r="B66" s="205">
        <v>43101</v>
      </c>
      <c r="C66" s="204">
        <f>Dossier!$E$118</f>
        <v>0</v>
      </c>
      <c r="D66" s="200" t="s">
        <v>25</v>
      </c>
      <c r="E66" s="200">
        <v>19000</v>
      </c>
      <c r="F66" s="200">
        <v>2017</v>
      </c>
      <c r="G66" s="200"/>
      <c r="H66" s="200"/>
      <c r="I66" s="200" t="s">
        <v>241</v>
      </c>
      <c r="J66" s="201">
        <f>Dossier!$G$65</f>
        <v>0</v>
      </c>
      <c r="K66" s="201" t="s">
        <v>208</v>
      </c>
      <c r="L66" s="201">
        <f>Dossier!$G$64</f>
        <v>0</v>
      </c>
      <c r="M66" s="201" t="s">
        <v>278</v>
      </c>
      <c r="N66" s="201">
        <f>Dossier!$D$78</f>
        <v>0</v>
      </c>
      <c r="O66" s="201" t="s">
        <v>246</v>
      </c>
      <c r="P66" s="201" t="s">
        <v>250</v>
      </c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0" t="s">
        <v>409</v>
      </c>
      <c r="AB66" s="206" t="s">
        <v>486</v>
      </c>
    </row>
    <row r="67" spans="1:28" ht="12" thickBot="1">
      <c r="A67" s="200" t="s">
        <v>254</v>
      </c>
      <c r="B67" s="205">
        <v>43101</v>
      </c>
      <c r="C67" s="204">
        <f>Dossier!$E$120+Dossier!$E$121+Dossier!$E$122</f>
        <v>0</v>
      </c>
      <c r="D67" s="200" t="s">
        <v>25</v>
      </c>
      <c r="E67" s="200">
        <v>19000</v>
      </c>
      <c r="F67" s="200">
        <v>2017</v>
      </c>
      <c r="G67" s="200"/>
      <c r="H67" s="200"/>
      <c r="I67" s="200" t="s">
        <v>241</v>
      </c>
      <c r="J67" s="201">
        <f>Dossier!$G$65</f>
        <v>0</v>
      </c>
      <c r="K67" s="201" t="s">
        <v>208</v>
      </c>
      <c r="L67" s="201">
        <f>Dossier!$G$64</f>
        <v>0</v>
      </c>
      <c r="M67" s="201" t="s">
        <v>278</v>
      </c>
      <c r="N67" s="201">
        <f>Dossier!$D$78</f>
        <v>0</v>
      </c>
      <c r="O67" s="201" t="s">
        <v>246</v>
      </c>
      <c r="P67" s="201" t="s">
        <v>251</v>
      </c>
      <c r="Q67" s="201"/>
      <c r="R67" s="201"/>
      <c r="S67" s="201"/>
      <c r="T67" s="201"/>
      <c r="U67" s="201"/>
      <c r="V67" s="201"/>
      <c r="W67" s="201"/>
      <c r="X67" s="201"/>
      <c r="Y67" s="201"/>
      <c r="Z67" s="201"/>
      <c r="AA67" s="200" t="s">
        <v>409</v>
      </c>
      <c r="AB67" s="206" t="s">
        <v>486</v>
      </c>
    </row>
    <row r="68" spans="1:28" ht="12" thickBot="1">
      <c r="A68" s="200" t="s">
        <v>254</v>
      </c>
      <c r="B68" s="205">
        <v>43101</v>
      </c>
      <c r="C68" s="204">
        <f>Dossier!$E$124+Dossier!$E$125+Dossier!$E$126</f>
        <v>0</v>
      </c>
      <c r="D68" s="200" t="s">
        <v>25</v>
      </c>
      <c r="E68" s="200">
        <v>19000</v>
      </c>
      <c r="F68" s="200">
        <v>2017</v>
      </c>
      <c r="G68" s="200"/>
      <c r="H68" s="200"/>
      <c r="I68" s="200" t="s">
        <v>241</v>
      </c>
      <c r="J68" s="201">
        <f>Dossier!$G$65</f>
        <v>0</v>
      </c>
      <c r="K68" s="201" t="s">
        <v>208</v>
      </c>
      <c r="L68" s="201">
        <f>Dossier!$G$64</f>
        <v>0</v>
      </c>
      <c r="M68" s="201" t="s">
        <v>278</v>
      </c>
      <c r="N68" s="201">
        <f>Dossier!$D$78</f>
        <v>0</v>
      </c>
      <c r="O68" s="201" t="s">
        <v>246</v>
      </c>
      <c r="P68" s="201" t="s">
        <v>252</v>
      </c>
      <c r="Q68" s="201"/>
      <c r="R68" s="201"/>
      <c r="S68" s="201"/>
      <c r="T68" s="201"/>
      <c r="U68" s="201"/>
      <c r="V68" s="201"/>
      <c r="W68" s="201"/>
      <c r="X68" s="201"/>
      <c r="Y68" s="201"/>
      <c r="Z68" s="201"/>
      <c r="AA68" s="200" t="s">
        <v>409</v>
      </c>
      <c r="AB68" s="206" t="s">
        <v>486</v>
      </c>
    </row>
    <row r="69" spans="1:28" s="238" customFormat="1" ht="12" thickBot="1">
      <c r="A69" s="233" t="s">
        <v>275</v>
      </c>
      <c r="B69" s="234">
        <v>43101</v>
      </c>
      <c r="C69" s="233">
        <f>Dossier!$G$69</f>
        <v>0</v>
      </c>
      <c r="D69" s="233" t="s">
        <v>25</v>
      </c>
      <c r="E69" s="233">
        <v>19000</v>
      </c>
      <c r="F69" s="233">
        <v>2018</v>
      </c>
      <c r="G69" s="233"/>
      <c r="H69" s="233"/>
      <c r="I69" s="233" t="s">
        <v>241</v>
      </c>
      <c r="J69" s="228">
        <f>Dossier!$G$65</f>
        <v>0</v>
      </c>
      <c r="K69" s="228" t="s">
        <v>208</v>
      </c>
      <c r="L69" s="228">
        <f>Dossier!$G$64</f>
        <v>0</v>
      </c>
      <c r="M69" s="228" t="s">
        <v>278</v>
      </c>
      <c r="N69" s="228">
        <f>Dossier!$D$78</f>
        <v>0</v>
      </c>
      <c r="O69" s="233" t="s">
        <v>242</v>
      </c>
      <c r="P69" s="236" t="s">
        <v>307</v>
      </c>
      <c r="Q69" s="233" t="s">
        <v>243</v>
      </c>
      <c r="R69" s="236" t="str">
        <f>IF(Dossier!$D$34="","0",LOOKUP(Dossier!$D$34,LV!$AG$6:$AG$8:LV!$AH$6:$AH$8))</f>
        <v>0</v>
      </c>
      <c r="S69" s="233" t="s">
        <v>244</v>
      </c>
      <c r="T69" s="236" t="str">
        <f>IF(OP_EN_MODGEST="","0",LOOKUP(OP_EN_MODGEST,LV!$AK$6:$AK$8:LV!$AL$6:$AL$8))</f>
        <v>0</v>
      </c>
      <c r="U69" s="233" t="s">
        <v>245</v>
      </c>
      <c r="V69" s="236" t="str">
        <f>IF(OP_EN_CONTRAT="","0",UPPER(OP_EN_CONTRAT))</f>
        <v>0</v>
      </c>
      <c r="W69" s="228"/>
      <c r="X69" s="228"/>
      <c r="Y69" s="228"/>
      <c r="Z69" s="228"/>
      <c r="AA69" s="233" t="s">
        <v>409</v>
      </c>
      <c r="AB69" s="237" t="s">
        <v>486</v>
      </c>
    </row>
    <row r="70" spans="1:28" ht="12" thickBot="1">
      <c r="A70" s="200" t="s">
        <v>397</v>
      </c>
      <c r="B70" s="205">
        <v>43101</v>
      </c>
      <c r="C70" s="200">
        <f>IF(Dossier!$G$68="OUI",1,0)</f>
        <v>0</v>
      </c>
      <c r="D70" s="200" t="s">
        <v>25</v>
      </c>
      <c r="E70" s="200">
        <v>19000</v>
      </c>
      <c r="F70" s="200">
        <v>2018</v>
      </c>
      <c r="G70" s="200"/>
      <c r="H70" s="200"/>
      <c r="I70" s="200" t="s">
        <v>241</v>
      </c>
      <c r="J70" s="201">
        <f>Dossier!$G$65</f>
        <v>0</v>
      </c>
      <c r="K70" s="201" t="s">
        <v>208</v>
      </c>
      <c r="L70" s="201">
        <f>Dossier!$G$64</f>
        <v>0</v>
      </c>
      <c r="M70" s="201" t="s">
        <v>278</v>
      </c>
      <c r="N70" s="201">
        <f>Dossier!$D$78</f>
        <v>0</v>
      </c>
      <c r="O70" s="200" t="s">
        <v>242</v>
      </c>
      <c r="P70" s="202" t="s">
        <v>307</v>
      </c>
      <c r="Q70" s="200" t="s">
        <v>243</v>
      </c>
      <c r="R70" s="202" t="str">
        <f>IF(Dossier!$D$34="","0",LOOKUP(Dossier!$D$34,LV!$AG$6:$AG$8:LV!$AH$6:$AH$8))</f>
        <v>0</v>
      </c>
      <c r="S70" s="200" t="s">
        <v>244</v>
      </c>
      <c r="T70" s="202" t="str">
        <f>IF(OP_EN_MODGEST="","0",LOOKUP(OP_EN_MODGEST,LV!$AK$6:$AK$8:LV!$AL$6:$AL$8))</f>
        <v>0</v>
      </c>
      <c r="U70" s="200" t="s">
        <v>245</v>
      </c>
      <c r="V70" s="202" t="str">
        <f>IF(OP_EN_CONTRAT="","0",UPPER(OP_EN_CONTRAT))</f>
        <v>0</v>
      </c>
      <c r="W70" s="201"/>
      <c r="X70" s="201"/>
      <c r="Y70" s="201"/>
      <c r="Z70" s="201"/>
      <c r="AA70" s="200" t="s">
        <v>409</v>
      </c>
      <c r="AB70" s="206" t="s">
        <v>486</v>
      </c>
    </row>
    <row r="71" spans="1:28" s="238" customFormat="1" ht="12" thickBot="1">
      <c r="A71" s="233" t="s">
        <v>247</v>
      </c>
      <c r="B71" s="234">
        <v>43101</v>
      </c>
      <c r="C71" s="239">
        <f>Dossier!$G$207</f>
        <v>0</v>
      </c>
      <c r="D71" s="233" t="s">
        <v>25</v>
      </c>
      <c r="E71" s="233">
        <v>19000</v>
      </c>
      <c r="F71" s="233">
        <v>2018</v>
      </c>
      <c r="G71" s="233"/>
      <c r="H71" s="233"/>
      <c r="I71" s="233" t="s">
        <v>241</v>
      </c>
      <c r="J71" s="228">
        <f>Dossier!$G$65</f>
        <v>0</v>
      </c>
      <c r="K71" s="228" t="s">
        <v>208</v>
      </c>
      <c r="L71" s="228">
        <f>Dossier!$G$64</f>
        <v>0</v>
      </c>
      <c r="M71" s="228" t="s">
        <v>278</v>
      </c>
      <c r="N71" s="228">
        <f>Dossier!$D$78</f>
        <v>0</v>
      </c>
      <c r="O71" s="233" t="s">
        <v>242</v>
      </c>
      <c r="P71" s="236" t="s">
        <v>307</v>
      </c>
      <c r="Q71" s="233" t="s">
        <v>243</v>
      </c>
      <c r="R71" s="236" t="str">
        <f>IF(Dossier!$D$34="","0",LOOKUP(Dossier!$D$34,LV!$AG$6:$AG$8:LV!$AH$6:$AH$8))</f>
        <v>0</v>
      </c>
      <c r="S71" s="233" t="s">
        <v>244</v>
      </c>
      <c r="T71" s="236" t="str">
        <f>IF(OP_EN_MODGEST="","0",LOOKUP(OP_EN_MODGEST,LV!$AK$6:$AK$8:LV!$AL$6:$AL$8))</f>
        <v>0</v>
      </c>
      <c r="U71" s="233" t="s">
        <v>245</v>
      </c>
      <c r="V71" s="236" t="str">
        <f>IF(OP_EN_CONTRAT="","0",UPPER(OP_EN_CONTRAT))</f>
        <v>0</v>
      </c>
      <c r="W71" s="228" t="s">
        <v>279</v>
      </c>
      <c r="X71" s="228" t="s">
        <v>285</v>
      </c>
      <c r="Y71" s="228"/>
      <c r="Z71" s="228"/>
      <c r="AA71" s="233" t="s">
        <v>409</v>
      </c>
      <c r="AB71" s="237" t="s">
        <v>486</v>
      </c>
    </row>
    <row r="72" spans="1:28" s="238" customFormat="1" ht="12" thickBot="1">
      <c r="A72" s="233" t="s">
        <v>247</v>
      </c>
      <c r="B72" s="234">
        <v>43101</v>
      </c>
      <c r="C72" s="239">
        <f>Dossier!$G$195-Dossier!$G$199</f>
        <v>0</v>
      </c>
      <c r="D72" s="233" t="s">
        <v>25</v>
      </c>
      <c r="E72" s="233">
        <v>19000</v>
      </c>
      <c r="F72" s="233">
        <v>2018</v>
      </c>
      <c r="G72" s="233"/>
      <c r="H72" s="233"/>
      <c r="I72" s="233" t="s">
        <v>241</v>
      </c>
      <c r="J72" s="228">
        <f>Dossier!$G$65</f>
        <v>0</v>
      </c>
      <c r="K72" s="228" t="s">
        <v>208</v>
      </c>
      <c r="L72" s="228">
        <f>Dossier!$G$64</f>
        <v>0</v>
      </c>
      <c r="M72" s="228" t="s">
        <v>278</v>
      </c>
      <c r="N72" s="228">
        <f>Dossier!$D$78</f>
        <v>0</v>
      </c>
      <c r="O72" s="233" t="s">
        <v>242</v>
      </c>
      <c r="P72" s="236" t="s">
        <v>307</v>
      </c>
      <c r="Q72" s="233" t="s">
        <v>243</v>
      </c>
      <c r="R72" s="236" t="str">
        <f>IF(Dossier!$D$34="","0",LOOKUP(Dossier!$D$34,LV!$AG$6:$AG$8:LV!$AH$6:$AH$8))</f>
        <v>0</v>
      </c>
      <c r="S72" s="233" t="s">
        <v>244</v>
      </c>
      <c r="T72" s="236" t="str">
        <f>IF(OP_EN_MODGEST="","0",LOOKUP(OP_EN_MODGEST,LV!$AK$6:$AK$8:LV!$AL$6:$AL$8))</f>
        <v>0</v>
      </c>
      <c r="U72" s="233" t="s">
        <v>245</v>
      </c>
      <c r="V72" s="236" t="str">
        <f>IF(OP_EN_CONTRAT="","0",UPPER(OP_EN_CONTRAT))</f>
        <v>0</v>
      </c>
      <c r="W72" s="228" t="s">
        <v>279</v>
      </c>
      <c r="X72" s="228" t="s">
        <v>286</v>
      </c>
      <c r="Y72" s="228"/>
      <c r="Z72" s="228"/>
      <c r="AA72" s="233" t="s">
        <v>409</v>
      </c>
      <c r="AB72" s="237" t="s">
        <v>486</v>
      </c>
    </row>
    <row r="73" spans="1:28" s="238" customFormat="1" ht="12" thickBot="1">
      <c r="A73" s="233" t="s">
        <v>247</v>
      </c>
      <c r="B73" s="234">
        <v>43101</v>
      </c>
      <c r="C73" s="239">
        <f>Dossier!$G$199</f>
        <v>0</v>
      </c>
      <c r="D73" s="233" t="s">
        <v>25</v>
      </c>
      <c r="E73" s="233">
        <v>19000</v>
      </c>
      <c r="F73" s="233">
        <v>2018</v>
      </c>
      <c r="G73" s="233"/>
      <c r="H73" s="233"/>
      <c r="I73" s="233" t="s">
        <v>241</v>
      </c>
      <c r="J73" s="228">
        <f>Dossier!$G$65</f>
        <v>0</v>
      </c>
      <c r="K73" s="228" t="s">
        <v>208</v>
      </c>
      <c r="L73" s="228">
        <f>Dossier!$G$64</f>
        <v>0</v>
      </c>
      <c r="M73" s="228" t="s">
        <v>278</v>
      </c>
      <c r="N73" s="228">
        <f>Dossier!$D$78</f>
        <v>0</v>
      </c>
      <c r="O73" s="233" t="s">
        <v>242</v>
      </c>
      <c r="P73" s="236" t="s">
        <v>307</v>
      </c>
      <c r="Q73" s="233" t="s">
        <v>243</v>
      </c>
      <c r="R73" s="236" t="str">
        <f>IF(Dossier!$D$34="","0",LOOKUP(Dossier!$D$34,LV!$AG$6:$AG$8:LV!$AH$6:$AH$8))</f>
        <v>0</v>
      </c>
      <c r="S73" s="233" t="s">
        <v>244</v>
      </c>
      <c r="T73" s="236" t="str">
        <f>IF(OP_EN_MODGEST="","0",LOOKUP(OP_EN_MODGEST,LV!$AK$6:$AK$8:LV!$AL$6:$AL$8))</f>
        <v>0</v>
      </c>
      <c r="U73" s="233" t="s">
        <v>245</v>
      </c>
      <c r="V73" s="236" t="str">
        <f>IF(OP_EN_CONTRAT="","0",UPPER(OP_EN_CONTRAT))</f>
        <v>0</v>
      </c>
      <c r="W73" s="228" t="s">
        <v>279</v>
      </c>
      <c r="X73" s="228" t="s">
        <v>287</v>
      </c>
      <c r="Y73" s="228"/>
      <c r="Z73" s="228"/>
      <c r="AA73" s="233" t="s">
        <v>409</v>
      </c>
      <c r="AB73" s="237" t="s">
        <v>486</v>
      </c>
    </row>
    <row r="74" spans="1:28" ht="12" thickBot="1">
      <c r="A74" s="200" t="s">
        <v>284</v>
      </c>
      <c r="B74" s="205">
        <v>43101</v>
      </c>
      <c r="C74" s="204">
        <f>Dossier!$G$207</f>
        <v>0</v>
      </c>
      <c r="D74" s="200" t="s">
        <v>25</v>
      </c>
      <c r="E74" s="200">
        <v>19000</v>
      </c>
      <c r="F74" s="200">
        <v>2018</v>
      </c>
      <c r="G74" s="200"/>
      <c r="H74" s="200"/>
      <c r="I74" s="200" t="s">
        <v>241</v>
      </c>
      <c r="J74" s="201">
        <f>Dossier!$G$65</f>
        <v>0</v>
      </c>
      <c r="K74" s="201" t="s">
        <v>208</v>
      </c>
      <c r="L74" s="201">
        <f>Dossier!$G$64</f>
        <v>0</v>
      </c>
      <c r="M74" s="201" t="s">
        <v>278</v>
      </c>
      <c r="N74" s="201">
        <f>Dossier!$D$78</f>
        <v>0</v>
      </c>
      <c r="O74" s="201" t="s">
        <v>279</v>
      </c>
      <c r="P74" s="201" t="s">
        <v>285</v>
      </c>
      <c r="Q74" s="201" t="s">
        <v>280</v>
      </c>
      <c r="R74" s="201" t="s">
        <v>288</v>
      </c>
      <c r="S74" s="201"/>
      <c r="T74" s="201"/>
      <c r="U74" s="201"/>
      <c r="V74" s="201"/>
      <c r="W74" s="201"/>
      <c r="X74" s="201"/>
      <c r="Y74" s="201"/>
      <c r="Z74" s="201"/>
      <c r="AA74" s="200" t="s">
        <v>409</v>
      </c>
      <c r="AB74" s="206" t="s">
        <v>486</v>
      </c>
    </row>
    <row r="75" spans="1:28" ht="12" thickBot="1">
      <c r="A75" s="200" t="s">
        <v>284</v>
      </c>
      <c r="B75" s="205">
        <v>43101</v>
      </c>
      <c r="C75" s="204">
        <f>Dossier!$G$195-Dossier!$G$199</f>
        <v>0</v>
      </c>
      <c r="D75" s="200" t="s">
        <v>25</v>
      </c>
      <c r="E75" s="200">
        <v>19000</v>
      </c>
      <c r="F75" s="200">
        <v>2018</v>
      </c>
      <c r="G75" s="200"/>
      <c r="H75" s="200"/>
      <c r="I75" s="200" t="s">
        <v>241</v>
      </c>
      <c r="J75" s="201">
        <f>Dossier!$G$65</f>
        <v>0</v>
      </c>
      <c r="K75" s="201" t="s">
        <v>208</v>
      </c>
      <c r="L75" s="201">
        <f>Dossier!$G$64</f>
        <v>0</v>
      </c>
      <c r="M75" s="201" t="s">
        <v>278</v>
      </c>
      <c r="N75" s="201">
        <f>Dossier!$D$78</f>
        <v>0</v>
      </c>
      <c r="O75" s="201" t="s">
        <v>279</v>
      </c>
      <c r="P75" s="201" t="s">
        <v>286</v>
      </c>
      <c r="Q75" s="201" t="s">
        <v>280</v>
      </c>
      <c r="R75" s="201" t="s">
        <v>288</v>
      </c>
      <c r="S75" s="201"/>
      <c r="T75" s="201"/>
      <c r="U75" s="201"/>
      <c r="V75" s="201"/>
      <c r="W75" s="201"/>
      <c r="X75" s="201"/>
      <c r="Y75" s="201"/>
      <c r="Z75" s="201"/>
      <c r="AA75" s="200" t="s">
        <v>409</v>
      </c>
      <c r="AB75" s="206" t="s">
        <v>486</v>
      </c>
    </row>
    <row r="76" spans="1:28" ht="12" thickBot="1">
      <c r="A76" s="200" t="s">
        <v>284</v>
      </c>
      <c r="B76" s="205">
        <v>43101</v>
      </c>
      <c r="C76" s="204">
        <f>Dossier!$G$199</f>
        <v>0</v>
      </c>
      <c r="D76" s="200" t="s">
        <v>25</v>
      </c>
      <c r="E76" s="200">
        <v>19000</v>
      </c>
      <c r="F76" s="200">
        <v>2018</v>
      </c>
      <c r="G76" s="200"/>
      <c r="H76" s="200"/>
      <c r="I76" s="200" t="s">
        <v>241</v>
      </c>
      <c r="J76" s="201">
        <f>Dossier!$G$65</f>
        <v>0</v>
      </c>
      <c r="K76" s="201" t="s">
        <v>208</v>
      </c>
      <c r="L76" s="201">
        <f>Dossier!$G$64</f>
        <v>0</v>
      </c>
      <c r="M76" s="201" t="s">
        <v>278</v>
      </c>
      <c r="N76" s="201">
        <f>Dossier!$D$78</f>
        <v>0</v>
      </c>
      <c r="O76" s="201" t="s">
        <v>279</v>
      </c>
      <c r="P76" s="201" t="s">
        <v>287</v>
      </c>
      <c r="Q76" s="201" t="s">
        <v>280</v>
      </c>
      <c r="R76" s="201" t="s">
        <v>288</v>
      </c>
      <c r="S76" s="201"/>
      <c r="T76" s="201"/>
      <c r="U76" s="201"/>
      <c r="V76" s="201"/>
      <c r="W76" s="201"/>
      <c r="X76" s="201"/>
      <c r="Y76" s="201"/>
      <c r="Z76" s="201"/>
      <c r="AA76" s="200" t="s">
        <v>409</v>
      </c>
      <c r="AB76" s="206" t="s">
        <v>486</v>
      </c>
    </row>
    <row r="77" spans="1:28" s="238" customFormat="1" ht="12" thickBot="1">
      <c r="A77" s="233" t="s">
        <v>346</v>
      </c>
      <c r="B77" s="234">
        <v>43101</v>
      </c>
      <c r="C77" s="239">
        <f>Dossier!$G$209</f>
        <v>0</v>
      </c>
      <c r="D77" s="233" t="s">
        <v>25</v>
      </c>
      <c r="E77" s="233">
        <v>19000</v>
      </c>
      <c r="F77" s="233">
        <v>2018</v>
      </c>
      <c r="G77" s="233"/>
      <c r="H77" s="233"/>
      <c r="I77" s="233" t="s">
        <v>241</v>
      </c>
      <c r="J77" s="228">
        <f>Dossier!$G$65</f>
        <v>0</v>
      </c>
      <c r="K77" s="228" t="s">
        <v>208</v>
      </c>
      <c r="L77" s="228">
        <f>Dossier!$G$64</f>
        <v>0</v>
      </c>
      <c r="M77" s="228" t="s">
        <v>278</v>
      </c>
      <c r="N77" s="228">
        <f>Dossier!$D$78</f>
        <v>0</v>
      </c>
      <c r="O77" s="233" t="s">
        <v>242</v>
      </c>
      <c r="P77" s="236" t="s">
        <v>307</v>
      </c>
      <c r="Q77" s="233" t="s">
        <v>243</v>
      </c>
      <c r="R77" s="236" t="str">
        <f>IF(Dossier!$D$34="","0",LOOKUP(Dossier!$D$34,LV!$AG$6:$AG$8:LV!$AH$6:$AH$8))</f>
        <v>0</v>
      </c>
      <c r="S77" s="233" t="s">
        <v>244</v>
      </c>
      <c r="T77" s="236" t="str">
        <f>IF(OP_EN_MODGEST="","0",LOOKUP(OP_EN_MODGEST,LV!$AK$6:$AK$8:LV!$AL$6:$AL$8))</f>
        <v>0</v>
      </c>
      <c r="U77" s="233" t="s">
        <v>245</v>
      </c>
      <c r="V77" s="236" t="str">
        <f>IF(OP_EN_CONTRAT="","0",UPPER(OP_EN_CONTRAT))</f>
        <v>0</v>
      </c>
      <c r="W77" s="228" t="s">
        <v>279</v>
      </c>
      <c r="X77" s="228" t="s">
        <v>285</v>
      </c>
      <c r="Y77" s="228"/>
      <c r="Z77" s="228"/>
      <c r="AA77" s="233" t="s">
        <v>409</v>
      </c>
      <c r="AB77" s="237" t="s">
        <v>486</v>
      </c>
    </row>
    <row r="78" spans="1:28" s="238" customFormat="1" ht="12" thickBot="1">
      <c r="A78" s="233" t="s">
        <v>346</v>
      </c>
      <c r="B78" s="234">
        <v>43101</v>
      </c>
      <c r="C78" s="239">
        <f>Dossier!$G$201-Dossier!$G$203</f>
        <v>0</v>
      </c>
      <c r="D78" s="233" t="s">
        <v>25</v>
      </c>
      <c r="E78" s="233">
        <v>19000</v>
      </c>
      <c r="F78" s="233">
        <v>2018</v>
      </c>
      <c r="G78" s="233"/>
      <c r="H78" s="233"/>
      <c r="I78" s="233" t="s">
        <v>241</v>
      </c>
      <c r="J78" s="228">
        <f>Dossier!$G$65</f>
        <v>0</v>
      </c>
      <c r="K78" s="228" t="s">
        <v>208</v>
      </c>
      <c r="L78" s="228">
        <f>Dossier!$G$64</f>
        <v>0</v>
      </c>
      <c r="M78" s="228" t="s">
        <v>278</v>
      </c>
      <c r="N78" s="228">
        <f>Dossier!$D$78</f>
        <v>0</v>
      </c>
      <c r="O78" s="233" t="s">
        <v>242</v>
      </c>
      <c r="P78" s="236" t="s">
        <v>307</v>
      </c>
      <c r="Q78" s="233" t="s">
        <v>243</v>
      </c>
      <c r="R78" s="236" t="str">
        <f>IF(Dossier!$D$34="","0",LOOKUP(Dossier!$D$34,LV!$AG$6:$AG$8:LV!$AH$6:$AH$8))</f>
        <v>0</v>
      </c>
      <c r="S78" s="233" t="s">
        <v>244</v>
      </c>
      <c r="T78" s="236" t="str">
        <f>IF(OP_EN_MODGEST="","0",LOOKUP(OP_EN_MODGEST,LV!$AK$6:$AK$8:LV!$AL$6:$AL$8))</f>
        <v>0</v>
      </c>
      <c r="U78" s="233" t="s">
        <v>245</v>
      </c>
      <c r="V78" s="236" t="str">
        <f>IF(OP_EN_CONTRAT="","0",UPPER(OP_EN_CONTRAT))</f>
        <v>0</v>
      </c>
      <c r="W78" s="228" t="s">
        <v>279</v>
      </c>
      <c r="X78" s="228" t="s">
        <v>286</v>
      </c>
      <c r="Y78" s="228"/>
      <c r="Z78" s="228"/>
      <c r="AA78" s="233" t="s">
        <v>409</v>
      </c>
      <c r="AB78" s="237" t="s">
        <v>486</v>
      </c>
    </row>
    <row r="79" spans="1:28" s="238" customFormat="1" ht="12" thickBot="1">
      <c r="A79" s="233" t="s">
        <v>346</v>
      </c>
      <c r="B79" s="234">
        <v>43101</v>
      </c>
      <c r="C79" s="239">
        <f>Dossier!$G$203</f>
        <v>0</v>
      </c>
      <c r="D79" s="233" t="s">
        <v>25</v>
      </c>
      <c r="E79" s="233">
        <v>19000</v>
      </c>
      <c r="F79" s="233">
        <v>2018</v>
      </c>
      <c r="G79" s="233"/>
      <c r="H79" s="233"/>
      <c r="I79" s="233" t="s">
        <v>241</v>
      </c>
      <c r="J79" s="228">
        <f>Dossier!$G$65</f>
        <v>0</v>
      </c>
      <c r="K79" s="228" t="s">
        <v>208</v>
      </c>
      <c r="L79" s="228">
        <f>Dossier!$G$64</f>
        <v>0</v>
      </c>
      <c r="M79" s="228" t="s">
        <v>278</v>
      </c>
      <c r="N79" s="228">
        <f>Dossier!$D$78</f>
        <v>0</v>
      </c>
      <c r="O79" s="233" t="s">
        <v>242</v>
      </c>
      <c r="P79" s="236" t="s">
        <v>307</v>
      </c>
      <c r="Q79" s="233" t="s">
        <v>243</v>
      </c>
      <c r="R79" s="236" t="str">
        <f>IF(Dossier!$D$34="","0",LOOKUP(Dossier!$D$34,LV!$AG$6:$AG$8:LV!$AH$6:$AH$8))</f>
        <v>0</v>
      </c>
      <c r="S79" s="233" t="s">
        <v>244</v>
      </c>
      <c r="T79" s="236" t="str">
        <f>IF(OP_EN_MODGEST="","0",LOOKUP(OP_EN_MODGEST,LV!$AK$6:$AK$8:LV!$AL$6:$AL$8))</f>
        <v>0</v>
      </c>
      <c r="U79" s="233" t="s">
        <v>245</v>
      </c>
      <c r="V79" s="236" t="str">
        <f>IF(OP_EN_CONTRAT="","0",UPPER(OP_EN_CONTRAT))</f>
        <v>0</v>
      </c>
      <c r="W79" s="228" t="s">
        <v>279</v>
      </c>
      <c r="X79" s="228" t="s">
        <v>287</v>
      </c>
      <c r="Y79" s="228"/>
      <c r="Z79" s="228"/>
      <c r="AA79" s="233" t="s">
        <v>409</v>
      </c>
      <c r="AB79" s="237" t="s">
        <v>486</v>
      </c>
    </row>
    <row r="80" spans="1:28" ht="12" thickBot="1">
      <c r="A80" s="200" t="s">
        <v>345</v>
      </c>
      <c r="B80" s="205">
        <v>43101</v>
      </c>
      <c r="C80" s="204">
        <f>Dossier!$G$209</f>
        <v>0</v>
      </c>
      <c r="D80" s="200" t="s">
        <v>25</v>
      </c>
      <c r="E80" s="200">
        <v>19000</v>
      </c>
      <c r="F80" s="200">
        <v>2018</v>
      </c>
      <c r="G80" s="200"/>
      <c r="H80" s="200"/>
      <c r="I80" s="200" t="s">
        <v>241</v>
      </c>
      <c r="J80" s="201">
        <f>Dossier!$G$65</f>
        <v>0</v>
      </c>
      <c r="K80" s="201" t="s">
        <v>208</v>
      </c>
      <c r="L80" s="201">
        <f>Dossier!$G$64</f>
        <v>0</v>
      </c>
      <c r="M80" s="201" t="s">
        <v>278</v>
      </c>
      <c r="N80" s="201">
        <f>Dossier!$D$78</f>
        <v>0</v>
      </c>
      <c r="O80" s="201" t="s">
        <v>279</v>
      </c>
      <c r="P80" s="201" t="s">
        <v>285</v>
      </c>
      <c r="Q80" s="201" t="s">
        <v>280</v>
      </c>
      <c r="R80" s="201" t="s">
        <v>288</v>
      </c>
      <c r="S80" s="201"/>
      <c r="T80" s="201"/>
      <c r="U80" s="201"/>
      <c r="V80" s="201"/>
      <c r="W80" s="201"/>
      <c r="X80" s="201"/>
      <c r="Y80" s="201"/>
      <c r="Z80" s="201"/>
      <c r="AA80" s="200" t="s">
        <v>409</v>
      </c>
      <c r="AB80" s="206" t="s">
        <v>486</v>
      </c>
    </row>
    <row r="81" spans="1:28" ht="12" thickBot="1">
      <c r="A81" s="200" t="s">
        <v>345</v>
      </c>
      <c r="B81" s="205">
        <v>43101</v>
      </c>
      <c r="C81" s="204">
        <f>Dossier!$G$201-Dossier!$G$203</f>
        <v>0</v>
      </c>
      <c r="D81" s="200" t="s">
        <v>25</v>
      </c>
      <c r="E81" s="200">
        <v>19000</v>
      </c>
      <c r="F81" s="200">
        <v>2018</v>
      </c>
      <c r="G81" s="200"/>
      <c r="H81" s="200"/>
      <c r="I81" s="200" t="s">
        <v>241</v>
      </c>
      <c r="J81" s="201">
        <f>Dossier!$G$65</f>
        <v>0</v>
      </c>
      <c r="K81" s="201" t="s">
        <v>208</v>
      </c>
      <c r="L81" s="201">
        <f>Dossier!$G$64</f>
        <v>0</v>
      </c>
      <c r="M81" s="201" t="s">
        <v>278</v>
      </c>
      <c r="N81" s="201">
        <f>Dossier!$D$78</f>
        <v>0</v>
      </c>
      <c r="O81" s="201" t="s">
        <v>279</v>
      </c>
      <c r="P81" s="201" t="s">
        <v>286</v>
      </c>
      <c r="Q81" s="201" t="s">
        <v>280</v>
      </c>
      <c r="R81" s="201" t="s">
        <v>288</v>
      </c>
      <c r="S81" s="201"/>
      <c r="T81" s="201"/>
      <c r="U81" s="201"/>
      <c r="V81" s="201"/>
      <c r="W81" s="201"/>
      <c r="X81" s="201"/>
      <c r="Y81" s="201"/>
      <c r="Z81" s="201"/>
      <c r="AA81" s="200" t="s">
        <v>409</v>
      </c>
      <c r="AB81" s="206" t="s">
        <v>486</v>
      </c>
    </row>
    <row r="82" spans="1:28" ht="12" thickBot="1">
      <c r="A82" s="200" t="s">
        <v>345</v>
      </c>
      <c r="B82" s="205">
        <v>43101</v>
      </c>
      <c r="C82" s="204">
        <f>Dossier!$G$203</f>
        <v>0</v>
      </c>
      <c r="D82" s="200" t="s">
        <v>25</v>
      </c>
      <c r="E82" s="200">
        <v>19000</v>
      </c>
      <c r="F82" s="200">
        <v>2018</v>
      </c>
      <c r="G82" s="200"/>
      <c r="H82" s="200"/>
      <c r="I82" s="200" t="s">
        <v>241</v>
      </c>
      <c r="J82" s="201">
        <f>Dossier!$G$65</f>
        <v>0</v>
      </c>
      <c r="K82" s="201" t="s">
        <v>208</v>
      </c>
      <c r="L82" s="201">
        <f>Dossier!$G$64</f>
        <v>0</v>
      </c>
      <c r="M82" s="201" t="s">
        <v>278</v>
      </c>
      <c r="N82" s="201">
        <f>Dossier!$D$78</f>
        <v>0</v>
      </c>
      <c r="O82" s="201" t="s">
        <v>279</v>
      </c>
      <c r="P82" s="201" t="s">
        <v>287</v>
      </c>
      <c r="Q82" s="201" t="s">
        <v>280</v>
      </c>
      <c r="R82" s="201" t="s">
        <v>288</v>
      </c>
      <c r="S82" s="201"/>
      <c r="T82" s="201"/>
      <c r="U82" s="201"/>
      <c r="V82" s="201"/>
      <c r="W82" s="201"/>
      <c r="X82" s="201"/>
      <c r="Y82" s="201"/>
      <c r="Z82" s="201"/>
      <c r="AA82" s="200" t="s">
        <v>409</v>
      </c>
      <c r="AB82" s="206" t="s">
        <v>486</v>
      </c>
    </row>
    <row r="83" spans="1:28" s="232" customFormat="1" ht="12" thickBot="1">
      <c r="A83" s="240" t="s">
        <v>501</v>
      </c>
      <c r="B83" s="245">
        <v>43101</v>
      </c>
      <c r="C83" s="246">
        <f>Dossier!$I$198</f>
        <v>0</v>
      </c>
      <c r="D83" s="247" t="s">
        <v>25</v>
      </c>
      <c r="E83" s="247">
        <v>19000</v>
      </c>
      <c r="F83" s="247">
        <v>2016</v>
      </c>
      <c r="G83" s="247"/>
      <c r="H83" s="247"/>
      <c r="I83" s="247" t="s">
        <v>241</v>
      </c>
      <c r="J83" s="237" t="s">
        <v>505</v>
      </c>
      <c r="K83" s="231" t="s">
        <v>208</v>
      </c>
      <c r="L83" s="237">
        <f>Dossier!$G$64</f>
        <v>0</v>
      </c>
      <c r="M83" s="231" t="s">
        <v>278</v>
      </c>
      <c r="N83" s="237">
        <f>Dossier!$D$78</f>
        <v>0</v>
      </c>
      <c r="O83" s="231" t="s">
        <v>280</v>
      </c>
      <c r="P83" s="231" t="s">
        <v>288</v>
      </c>
      <c r="Q83" s="231" t="s">
        <v>502</v>
      </c>
      <c r="R83" s="231" t="s">
        <v>503</v>
      </c>
      <c r="S83" s="231"/>
      <c r="T83" s="231"/>
      <c r="U83" s="231"/>
      <c r="V83" s="231"/>
      <c r="W83" s="231"/>
      <c r="X83" s="231"/>
      <c r="Y83" s="231"/>
      <c r="Z83" s="231"/>
      <c r="AA83" s="247" t="s">
        <v>409</v>
      </c>
      <c r="AB83" s="231" t="s">
        <v>486</v>
      </c>
    </row>
    <row r="84" spans="1:28" s="232" customFormat="1" ht="12" thickBot="1">
      <c r="A84" s="240" t="s">
        <v>501</v>
      </c>
      <c r="B84" s="245">
        <v>43101</v>
      </c>
      <c r="C84" s="246">
        <f>Dossier!$I$197</f>
        <v>0</v>
      </c>
      <c r="D84" s="247" t="s">
        <v>25</v>
      </c>
      <c r="E84" s="247">
        <v>19000</v>
      </c>
      <c r="F84" s="247">
        <v>2016</v>
      </c>
      <c r="G84" s="247"/>
      <c r="H84" s="247"/>
      <c r="I84" s="247" t="s">
        <v>241</v>
      </c>
      <c r="J84" s="237" t="s">
        <v>505</v>
      </c>
      <c r="K84" s="231" t="s">
        <v>208</v>
      </c>
      <c r="L84" s="237">
        <f>Dossier!$G$64</f>
        <v>0</v>
      </c>
      <c r="M84" s="231" t="s">
        <v>278</v>
      </c>
      <c r="N84" s="237">
        <f>Dossier!$D$78</f>
        <v>0</v>
      </c>
      <c r="O84" s="231" t="s">
        <v>280</v>
      </c>
      <c r="P84" s="231" t="s">
        <v>288</v>
      </c>
      <c r="Q84" s="231" t="s">
        <v>502</v>
      </c>
      <c r="R84" s="231" t="s">
        <v>504</v>
      </c>
      <c r="S84" s="231"/>
      <c r="T84" s="231"/>
      <c r="U84" s="231"/>
      <c r="V84" s="231"/>
      <c r="W84" s="231"/>
      <c r="X84" s="231"/>
      <c r="Y84" s="231"/>
      <c r="Z84" s="231"/>
      <c r="AA84" s="247" t="s">
        <v>409</v>
      </c>
      <c r="AB84" s="231" t="s">
        <v>486</v>
      </c>
    </row>
    <row r="85" spans="1:28" s="225" customFormat="1" ht="12" thickBot="1">
      <c r="A85" s="222" t="s">
        <v>498</v>
      </c>
      <c r="B85" s="223">
        <v>43101</v>
      </c>
      <c r="C85" s="224">
        <f>Dossier!$I$207</f>
        <v>0</v>
      </c>
      <c r="D85" s="222" t="s">
        <v>25</v>
      </c>
      <c r="E85" s="222">
        <v>19000</v>
      </c>
      <c r="F85" s="222">
        <v>2016</v>
      </c>
      <c r="G85" s="222"/>
      <c r="H85" s="222"/>
      <c r="I85" s="222" t="s">
        <v>241</v>
      </c>
      <c r="J85" s="206">
        <f>Dossier!$G$65</f>
        <v>0</v>
      </c>
      <c r="K85" s="206" t="s">
        <v>208</v>
      </c>
      <c r="L85" s="206">
        <f>Dossier!$G$64</f>
        <v>0</v>
      </c>
      <c r="M85" s="206" t="s">
        <v>278</v>
      </c>
      <c r="N85" s="206">
        <f>Dossier!$D$78</f>
        <v>0</v>
      </c>
      <c r="O85" s="206" t="s">
        <v>279</v>
      </c>
      <c r="P85" s="206" t="s">
        <v>285</v>
      </c>
      <c r="Q85" s="206" t="s">
        <v>280</v>
      </c>
      <c r="R85" s="206" t="s">
        <v>288</v>
      </c>
      <c r="S85" s="206"/>
      <c r="T85" s="206"/>
      <c r="U85" s="206"/>
      <c r="V85" s="206"/>
      <c r="W85" s="206"/>
      <c r="X85" s="206"/>
      <c r="Y85" s="206"/>
      <c r="Z85" s="206"/>
      <c r="AA85" s="222" t="s">
        <v>409</v>
      </c>
      <c r="AB85" s="206" t="s">
        <v>486</v>
      </c>
    </row>
    <row r="86" spans="1:28" s="225" customFormat="1" ht="12" thickBot="1">
      <c r="A86" s="222" t="s">
        <v>498</v>
      </c>
      <c r="B86" s="223">
        <v>43101</v>
      </c>
      <c r="C86" s="224">
        <f>Dossier!$I$197+Dossier!$I$198-Dossier!$I$199</f>
        <v>0</v>
      </c>
      <c r="D86" s="222" t="s">
        <v>25</v>
      </c>
      <c r="E86" s="222">
        <v>19000</v>
      </c>
      <c r="F86" s="222">
        <v>2016</v>
      </c>
      <c r="G86" s="222"/>
      <c r="H86" s="222"/>
      <c r="I86" s="222" t="s">
        <v>241</v>
      </c>
      <c r="J86" s="206">
        <f>Dossier!$G$65</f>
        <v>0</v>
      </c>
      <c r="K86" s="206" t="s">
        <v>208</v>
      </c>
      <c r="L86" s="206">
        <f>Dossier!$G$64</f>
        <v>0</v>
      </c>
      <c r="M86" s="206" t="s">
        <v>278</v>
      </c>
      <c r="N86" s="206">
        <f>Dossier!$D$78</f>
        <v>0</v>
      </c>
      <c r="O86" s="206" t="s">
        <v>279</v>
      </c>
      <c r="P86" s="206" t="s">
        <v>286</v>
      </c>
      <c r="Q86" s="206" t="s">
        <v>280</v>
      </c>
      <c r="R86" s="206" t="s">
        <v>288</v>
      </c>
      <c r="S86" s="206"/>
      <c r="T86" s="206"/>
      <c r="U86" s="206"/>
      <c r="V86" s="206"/>
      <c r="W86" s="206"/>
      <c r="X86" s="206"/>
      <c r="Y86" s="206"/>
      <c r="Z86" s="206"/>
      <c r="AA86" s="222" t="s">
        <v>409</v>
      </c>
      <c r="AB86" s="206" t="s">
        <v>486</v>
      </c>
    </row>
    <row r="87" spans="1:28" s="225" customFormat="1" ht="12" thickBot="1">
      <c r="A87" s="222" t="s">
        <v>498</v>
      </c>
      <c r="B87" s="223">
        <v>43101</v>
      </c>
      <c r="C87" s="224">
        <f>Dossier!$I$199</f>
        <v>0</v>
      </c>
      <c r="D87" s="222" t="s">
        <v>25</v>
      </c>
      <c r="E87" s="222">
        <v>19000</v>
      </c>
      <c r="F87" s="222">
        <v>2016</v>
      </c>
      <c r="G87" s="222"/>
      <c r="H87" s="222"/>
      <c r="I87" s="222" t="s">
        <v>241</v>
      </c>
      <c r="J87" s="206">
        <f>Dossier!$G$65</f>
        <v>0</v>
      </c>
      <c r="K87" s="206" t="s">
        <v>208</v>
      </c>
      <c r="L87" s="206">
        <f>Dossier!$G$64</f>
        <v>0</v>
      </c>
      <c r="M87" s="206" t="s">
        <v>278</v>
      </c>
      <c r="N87" s="206">
        <f>Dossier!$D$78</f>
        <v>0</v>
      </c>
      <c r="O87" s="206" t="s">
        <v>279</v>
      </c>
      <c r="P87" s="206" t="s">
        <v>287</v>
      </c>
      <c r="Q87" s="206" t="s">
        <v>280</v>
      </c>
      <c r="R87" s="206" t="s">
        <v>288</v>
      </c>
      <c r="S87" s="206"/>
      <c r="T87" s="206"/>
      <c r="U87" s="206"/>
      <c r="V87" s="206"/>
      <c r="W87" s="206"/>
      <c r="X87" s="206"/>
      <c r="Y87" s="206"/>
      <c r="Z87" s="206"/>
      <c r="AA87" s="222" t="s">
        <v>409</v>
      </c>
      <c r="AB87" s="206" t="s">
        <v>486</v>
      </c>
    </row>
    <row r="88" spans="1:28" s="244" customFormat="1" ht="12" thickBot="1">
      <c r="A88" s="240" t="s">
        <v>497</v>
      </c>
      <c r="B88" s="241">
        <v>43101</v>
      </c>
      <c r="C88" s="242">
        <f>Dossier!$I$207</f>
        <v>0</v>
      </c>
      <c r="D88" s="240" t="s">
        <v>25</v>
      </c>
      <c r="E88" s="240">
        <v>19000</v>
      </c>
      <c r="F88" s="240">
        <v>2016</v>
      </c>
      <c r="G88" s="240"/>
      <c r="H88" s="240"/>
      <c r="I88" s="240" t="s">
        <v>241</v>
      </c>
      <c r="J88" s="237">
        <f>Dossier!$G$65</f>
        <v>0</v>
      </c>
      <c r="K88" s="237" t="s">
        <v>208</v>
      </c>
      <c r="L88" s="237">
        <f>Dossier!$G$64</f>
        <v>0</v>
      </c>
      <c r="M88" s="237" t="s">
        <v>278</v>
      </c>
      <c r="N88" s="237">
        <f>Dossier!$D$78</f>
        <v>0</v>
      </c>
      <c r="O88" s="240" t="s">
        <v>242</v>
      </c>
      <c r="P88" s="243" t="s">
        <v>307</v>
      </c>
      <c r="Q88" s="240" t="s">
        <v>243</v>
      </c>
      <c r="R88" s="243" t="str">
        <f>IF(Dossier!$D$34="","0",LOOKUP(Dossier!$D$34,LV!$AG$6:$AG$8:LV!$AH$6:$AH$8))</f>
        <v>0</v>
      </c>
      <c r="S88" s="240" t="s">
        <v>244</v>
      </c>
      <c r="T88" s="243" t="str">
        <f>IF(OP_EN_MODGEST="","0",LOOKUP(OP_EN_MODGEST,LV!$AK$6:$AK$8:LV!$AL$6:$AL$8))</f>
        <v>0</v>
      </c>
      <c r="U88" s="240" t="s">
        <v>245</v>
      </c>
      <c r="V88" s="243" t="str">
        <f>IF(OP_EN_CONTRAT="","0",UPPER(OP_EN_CONTRAT))</f>
        <v>0</v>
      </c>
      <c r="W88" s="237" t="s">
        <v>279</v>
      </c>
      <c r="X88" s="237" t="s">
        <v>285</v>
      </c>
      <c r="Y88" s="237"/>
      <c r="Z88" s="237"/>
      <c r="AA88" s="240" t="s">
        <v>409</v>
      </c>
      <c r="AB88" s="237" t="s">
        <v>486</v>
      </c>
    </row>
    <row r="89" spans="1:28" s="244" customFormat="1" ht="12" thickBot="1">
      <c r="A89" s="240" t="s">
        <v>497</v>
      </c>
      <c r="B89" s="241">
        <v>43101</v>
      </c>
      <c r="C89" s="242">
        <f>Dossier!$I$197+Dossier!$I$198-Dossier!$I$199</f>
        <v>0</v>
      </c>
      <c r="D89" s="240" t="s">
        <v>25</v>
      </c>
      <c r="E89" s="240">
        <v>19000</v>
      </c>
      <c r="F89" s="240">
        <v>2016</v>
      </c>
      <c r="G89" s="240"/>
      <c r="H89" s="240"/>
      <c r="I89" s="240" t="s">
        <v>241</v>
      </c>
      <c r="J89" s="237">
        <f>Dossier!$G$65</f>
        <v>0</v>
      </c>
      <c r="K89" s="237" t="s">
        <v>208</v>
      </c>
      <c r="L89" s="237">
        <f>Dossier!$G$64</f>
        <v>0</v>
      </c>
      <c r="M89" s="237" t="s">
        <v>278</v>
      </c>
      <c r="N89" s="237">
        <f>Dossier!$D$78</f>
        <v>0</v>
      </c>
      <c r="O89" s="240" t="s">
        <v>242</v>
      </c>
      <c r="P89" s="243" t="s">
        <v>307</v>
      </c>
      <c r="Q89" s="240" t="s">
        <v>243</v>
      </c>
      <c r="R89" s="243" t="str">
        <f>IF(Dossier!$D$34="","0",LOOKUP(Dossier!$D$34,LV!$AG$6:$AG$8:LV!$AH$6:$AH$8))</f>
        <v>0</v>
      </c>
      <c r="S89" s="240" t="s">
        <v>244</v>
      </c>
      <c r="T89" s="243" t="str">
        <f>IF(OP_EN_MODGEST="","0",LOOKUP(OP_EN_MODGEST,LV!$AK$6:$AK$8:LV!$AL$6:$AL$8))</f>
        <v>0</v>
      </c>
      <c r="U89" s="240" t="s">
        <v>245</v>
      </c>
      <c r="V89" s="243" t="str">
        <f>IF(OP_EN_CONTRAT="","0",UPPER(OP_EN_CONTRAT))</f>
        <v>0</v>
      </c>
      <c r="W89" s="237" t="s">
        <v>279</v>
      </c>
      <c r="X89" s="237" t="s">
        <v>286</v>
      </c>
      <c r="Y89" s="237"/>
      <c r="Z89" s="237"/>
      <c r="AA89" s="240" t="s">
        <v>409</v>
      </c>
      <c r="AB89" s="237" t="s">
        <v>486</v>
      </c>
    </row>
    <row r="90" spans="1:28" s="244" customFormat="1" ht="12" thickBot="1">
      <c r="A90" s="240" t="s">
        <v>497</v>
      </c>
      <c r="B90" s="241">
        <v>43101</v>
      </c>
      <c r="C90" s="242">
        <f>Dossier!$I$199</f>
        <v>0</v>
      </c>
      <c r="D90" s="240" t="s">
        <v>25</v>
      </c>
      <c r="E90" s="240">
        <v>19000</v>
      </c>
      <c r="F90" s="240">
        <v>2016</v>
      </c>
      <c r="G90" s="240"/>
      <c r="H90" s="240"/>
      <c r="I90" s="240" t="s">
        <v>241</v>
      </c>
      <c r="J90" s="237">
        <f>Dossier!$G$65</f>
        <v>0</v>
      </c>
      <c r="K90" s="237" t="s">
        <v>208</v>
      </c>
      <c r="L90" s="237">
        <f>Dossier!$G$64</f>
        <v>0</v>
      </c>
      <c r="M90" s="237" t="s">
        <v>278</v>
      </c>
      <c r="N90" s="237">
        <f>Dossier!$D$78</f>
        <v>0</v>
      </c>
      <c r="O90" s="240" t="s">
        <v>242</v>
      </c>
      <c r="P90" s="243" t="s">
        <v>307</v>
      </c>
      <c r="Q90" s="240" t="s">
        <v>243</v>
      </c>
      <c r="R90" s="243" t="str">
        <f>IF(Dossier!$D$34="","0",LOOKUP(Dossier!$D$34,LV!$AG$6:$AG$8:LV!$AH$6:$AH$8))</f>
        <v>0</v>
      </c>
      <c r="S90" s="240" t="s">
        <v>244</v>
      </c>
      <c r="T90" s="243" t="str">
        <f>IF(OP_EN_MODGEST="","0",LOOKUP(OP_EN_MODGEST,LV!$AK$6:$AK$8:LV!$AL$6:$AL$8))</f>
        <v>0</v>
      </c>
      <c r="U90" s="240" t="s">
        <v>245</v>
      </c>
      <c r="V90" s="243" t="str">
        <f>IF(OP_EN_CONTRAT="","0",UPPER(OP_EN_CONTRAT))</f>
        <v>0</v>
      </c>
      <c r="W90" s="237" t="s">
        <v>279</v>
      </c>
      <c r="X90" s="237" t="s">
        <v>287</v>
      </c>
      <c r="Y90" s="237"/>
      <c r="Z90" s="237"/>
      <c r="AA90" s="240" t="s">
        <v>409</v>
      </c>
      <c r="AB90" s="237" t="s">
        <v>486</v>
      </c>
    </row>
    <row r="91" spans="1:28" s="225" customFormat="1" ht="12" thickBot="1">
      <c r="A91" s="222" t="s">
        <v>500</v>
      </c>
      <c r="B91" s="223">
        <v>43101</v>
      </c>
      <c r="C91" s="224">
        <f>Dossier!$I$209</f>
        <v>0</v>
      </c>
      <c r="D91" s="222" t="s">
        <v>25</v>
      </c>
      <c r="E91" s="222">
        <v>19000</v>
      </c>
      <c r="F91" s="222">
        <v>2016</v>
      </c>
      <c r="G91" s="222"/>
      <c r="H91" s="222"/>
      <c r="I91" s="222" t="s">
        <v>241</v>
      </c>
      <c r="J91" s="206">
        <f>Dossier!$G$65</f>
        <v>0</v>
      </c>
      <c r="K91" s="206" t="s">
        <v>208</v>
      </c>
      <c r="L91" s="206">
        <f>Dossier!$G$64</f>
        <v>0</v>
      </c>
      <c r="M91" s="206" t="s">
        <v>278</v>
      </c>
      <c r="N91" s="206">
        <f>Dossier!$D$78</f>
        <v>0</v>
      </c>
      <c r="O91" s="206" t="s">
        <v>279</v>
      </c>
      <c r="P91" s="206" t="s">
        <v>285</v>
      </c>
      <c r="Q91" s="206" t="s">
        <v>280</v>
      </c>
      <c r="R91" s="206" t="s">
        <v>288</v>
      </c>
      <c r="S91" s="206"/>
      <c r="T91" s="206"/>
      <c r="U91" s="206"/>
      <c r="V91" s="206"/>
      <c r="W91" s="206"/>
      <c r="X91" s="206"/>
      <c r="Y91" s="206"/>
      <c r="Z91" s="206"/>
      <c r="AA91" s="222" t="s">
        <v>409</v>
      </c>
      <c r="AB91" s="206" t="s">
        <v>486</v>
      </c>
    </row>
    <row r="92" spans="1:28" s="225" customFormat="1" ht="12" thickBot="1">
      <c r="A92" s="222" t="s">
        <v>500</v>
      </c>
      <c r="B92" s="223">
        <v>43101</v>
      </c>
      <c r="C92" s="224">
        <f>Dossier!$I$201-Dossier!$I$203</f>
        <v>0</v>
      </c>
      <c r="D92" s="222" t="s">
        <v>25</v>
      </c>
      <c r="E92" s="222">
        <v>19000</v>
      </c>
      <c r="F92" s="222">
        <v>2016</v>
      </c>
      <c r="G92" s="222"/>
      <c r="H92" s="222"/>
      <c r="I92" s="222" t="s">
        <v>241</v>
      </c>
      <c r="J92" s="206">
        <f>Dossier!$G$65</f>
        <v>0</v>
      </c>
      <c r="K92" s="206" t="s">
        <v>208</v>
      </c>
      <c r="L92" s="206">
        <f>Dossier!$G$64</f>
        <v>0</v>
      </c>
      <c r="M92" s="206" t="s">
        <v>278</v>
      </c>
      <c r="N92" s="206">
        <f>Dossier!$D$78</f>
        <v>0</v>
      </c>
      <c r="O92" s="206" t="s">
        <v>279</v>
      </c>
      <c r="P92" s="206" t="s">
        <v>286</v>
      </c>
      <c r="Q92" s="206" t="s">
        <v>280</v>
      </c>
      <c r="R92" s="206" t="s">
        <v>288</v>
      </c>
      <c r="S92" s="206"/>
      <c r="T92" s="206"/>
      <c r="U92" s="206"/>
      <c r="V92" s="206"/>
      <c r="W92" s="206"/>
      <c r="X92" s="206"/>
      <c r="Y92" s="206"/>
      <c r="Z92" s="206"/>
      <c r="AA92" s="222" t="s">
        <v>409</v>
      </c>
      <c r="AB92" s="206" t="s">
        <v>486</v>
      </c>
    </row>
    <row r="93" spans="1:28" s="225" customFormat="1" ht="12" thickBot="1">
      <c r="A93" s="222" t="s">
        <v>500</v>
      </c>
      <c r="B93" s="223">
        <v>43101</v>
      </c>
      <c r="C93" s="224">
        <f>Dossier!$I$203</f>
        <v>0</v>
      </c>
      <c r="D93" s="222" t="s">
        <v>25</v>
      </c>
      <c r="E93" s="222">
        <v>19000</v>
      </c>
      <c r="F93" s="222">
        <v>2016</v>
      </c>
      <c r="G93" s="222"/>
      <c r="H93" s="222"/>
      <c r="I93" s="222" t="s">
        <v>241</v>
      </c>
      <c r="J93" s="206">
        <f>Dossier!$G$65</f>
        <v>0</v>
      </c>
      <c r="K93" s="206" t="s">
        <v>208</v>
      </c>
      <c r="L93" s="206">
        <f>Dossier!$G$64</f>
        <v>0</v>
      </c>
      <c r="M93" s="206" t="s">
        <v>278</v>
      </c>
      <c r="N93" s="206">
        <f>Dossier!$D$78</f>
        <v>0</v>
      </c>
      <c r="O93" s="206" t="s">
        <v>279</v>
      </c>
      <c r="P93" s="206" t="s">
        <v>287</v>
      </c>
      <c r="Q93" s="206" t="s">
        <v>280</v>
      </c>
      <c r="R93" s="206" t="s">
        <v>288</v>
      </c>
      <c r="S93" s="206"/>
      <c r="T93" s="206"/>
      <c r="U93" s="206"/>
      <c r="V93" s="206"/>
      <c r="W93" s="206"/>
      <c r="X93" s="206"/>
      <c r="Y93" s="206"/>
      <c r="Z93" s="206"/>
      <c r="AA93" s="222" t="s">
        <v>409</v>
      </c>
      <c r="AB93" s="206" t="s">
        <v>486</v>
      </c>
    </row>
    <row r="94" spans="1:28" s="244" customFormat="1" ht="12" thickBot="1">
      <c r="A94" s="240" t="s">
        <v>499</v>
      </c>
      <c r="B94" s="241">
        <v>43101</v>
      </c>
      <c r="C94" s="242">
        <f>Dossier!$I$209</f>
        <v>0</v>
      </c>
      <c r="D94" s="240" t="s">
        <v>25</v>
      </c>
      <c r="E94" s="240">
        <v>19000</v>
      </c>
      <c r="F94" s="240">
        <v>2016</v>
      </c>
      <c r="G94" s="240"/>
      <c r="H94" s="240"/>
      <c r="I94" s="240" t="s">
        <v>241</v>
      </c>
      <c r="J94" s="237">
        <f>Dossier!$G$65</f>
        <v>0</v>
      </c>
      <c r="K94" s="237" t="s">
        <v>208</v>
      </c>
      <c r="L94" s="237">
        <f>Dossier!$G$64</f>
        <v>0</v>
      </c>
      <c r="M94" s="237" t="s">
        <v>278</v>
      </c>
      <c r="N94" s="237">
        <f>Dossier!$D$78</f>
        <v>0</v>
      </c>
      <c r="O94" s="240" t="s">
        <v>242</v>
      </c>
      <c r="P94" s="243" t="s">
        <v>307</v>
      </c>
      <c r="Q94" s="240" t="s">
        <v>243</v>
      </c>
      <c r="R94" s="243" t="str">
        <f>IF(Dossier!$D$34="","0",LOOKUP(Dossier!$D$34,LV!$AG$6:$AG$8:LV!$AH$6:$AH$8))</f>
        <v>0</v>
      </c>
      <c r="S94" s="240" t="s">
        <v>244</v>
      </c>
      <c r="T94" s="243" t="str">
        <f>IF(OP_EN_MODGEST="","0",LOOKUP(OP_EN_MODGEST,LV!$AK$6:$AK$8:LV!$AL$6:$AL$8))</f>
        <v>0</v>
      </c>
      <c r="U94" s="240" t="s">
        <v>245</v>
      </c>
      <c r="V94" s="243" t="str">
        <f>IF(OP_EN_CONTRAT="","0",UPPER(OP_EN_CONTRAT))</f>
        <v>0</v>
      </c>
      <c r="W94" s="237" t="s">
        <v>279</v>
      </c>
      <c r="X94" s="237" t="s">
        <v>285</v>
      </c>
      <c r="Y94" s="237"/>
      <c r="Z94" s="237"/>
      <c r="AA94" s="240" t="s">
        <v>409</v>
      </c>
      <c r="AB94" s="237" t="s">
        <v>486</v>
      </c>
    </row>
    <row r="95" spans="1:28" s="244" customFormat="1" ht="12" thickBot="1">
      <c r="A95" s="240" t="s">
        <v>499</v>
      </c>
      <c r="B95" s="241">
        <v>43101</v>
      </c>
      <c r="C95" s="242">
        <f>Dossier!$I$201-Dossier!$I$203</f>
        <v>0</v>
      </c>
      <c r="D95" s="240" t="s">
        <v>25</v>
      </c>
      <c r="E95" s="240">
        <v>19000</v>
      </c>
      <c r="F95" s="240">
        <v>2016</v>
      </c>
      <c r="G95" s="240"/>
      <c r="H95" s="240"/>
      <c r="I95" s="240" t="s">
        <v>241</v>
      </c>
      <c r="J95" s="237">
        <f>Dossier!$G$65</f>
        <v>0</v>
      </c>
      <c r="K95" s="237" t="s">
        <v>208</v>
      </c>
      <c r="L95" s="237">
        <f>Dossier!$G$64</f>
        <v>0</v>
      </c>
      <c r="M95" s="237" t="s">
        <v>278</v>
      </c>
      <c r="N95" s="237">
        <f>Dossier!$D$78</f>
        <v>0</v>
      </c>
      <c r="O95" s="240" t="s">
        <v>242</v>
      </c>
      <c r="P95" s="243" t="s">
        <v>307</v>
      </c>
      <c r="Q95" s="240" t="s">
        <v>243</v>
      </c>
      <c r="R95" s="243" t="str">
        <f>IF(Dossier!$D$34="","0",LOOKUP(Dossier!$D$34,LV!$AG$6:$AG$8:LV!$AH$6:$AH$8))</f>
        <v>0</v>
      </c>
      <c r="S95" s="240" t="s">
        <v>244</v>
      </c>
      <c r="T95" s="243" t="str">
        <f>IF(OP_EN_MODGEST="","0",LOOKUP(OP_EN_MODGEST,LV!$AK$6:$AK$8:LV!$AL$6:$AL$8))</f>
        <v>0</v>
      </c>
      <c r="U95" s="240" t="s">
        <v>245</v>
      </c>
      <c r="V95" s="243" t="str">
        <f>IF(OP_EN_CONTRAT="","0",UPPER(OP_EN_CONTRAT))</f>
        <v>0</v>
      </c>
      <c r="W95" s="237" t="s">
        <v>279</v>
      </c>
      <c r="X95" s="237" t="s">
        <v>286</v>
      </c>
      <c r="Y95" s="237"/>
      <c r="Z95" s="237"/>
      <c r="AA95" s="240" t="s">
        <v>409</v>
      </c>
      <c r="AB95" s="237" t="s">
        <v>486</v>
      </c>
    </row>
    <row r="96" spans="1:28" s="244" customFormat="1" ht="12" thickBot="1">
      <c r="A96" s="240" t="s">
        <v>499</v>
      </c>
      <c r="B96" s="241">
        <v>43101</v>
      </c>
      <c r="C96" s="242">
        <f>Dossier!$I$203</f>
        <v>0</v>
      </c>
      <c r="D96" s="240" t="s">
        <v>25</v>
      </c>
      <c r="E96" s="240">
        <v>19000</v>
      </c>
      <c r="F96" s="240">
        <v>2016</v>
      </c>
      <c r="G96" s="240"/>
      <c r="H96" s="240"/>
      <c r="I96" s="240" t="s">
        <v>241</v>
      </c>
      <c r="J96" s="237">
        <f>Dossier!$G$65</f>
        <v>0</v>
      </c>
      <c r="K96" s="237" t="s">
        <v>208</v>
      </c>
      <c r="L96" s="237">
        <f>Dossier!$G$64</f>
        <v>0</v>
      </c>
      <c r="M96" s="237" t="s">
        <v>278</v>
      </c>
      <c r="N96" s="237">
        <f>Dossier!$D$78</f>
        <v>0</v>
      </c>
      <c r="O96" s="240" t="s">
        <v>242</v>
      </c>
      <c r="P96" s="243" t="s">
        <v>307</v>
      </c>
      <c r="Q96" s="240" t="s">
        <v>243</v>
      </c>
      <c r="R96" s="243" t="str">
        <f>IF(Dossier!$D$34="","0",LOOKUP(Dossier!$D$34,LV!$AG$6:$AG$8:LV!$AH$6:$AH$8))</f>
        <v>0</v>
      </c>
      <c r="S96" s="240" t="s">
        <v>244</v>
      </c>
      <c r="T96" s="243" t="str">
        <f>IF(OP_EN_MODGEST="","0",LOOKUP(OP_EN_MODGEST,LV!$AK$6:$AK$8:LV!$AL$6:$AL$8))</f>
        <v>0</v>
      </c>
      <c r="U96" s="240" t="s">
        <v>245</v>
      </c>
      <c r="V96" s="243" t="str">
        <f>IF(OP_EN_CONTRAT="","0",UPPER(OP_EN_CONTRAT))</f>
        <v>0</v>
      </c>
      <c r="W96" s="237" t="s">
        <v>279</v>
      </c>
      <c r="X96" s="237" t="s">
        <v>287</v>
      </c>
      <c r="Y96" s="237"/>
      <c r="Z96" s="237"/>
      <c r="AA96" s="240" t="s">
        <v>409</v>
      </c>
      <c r="AB96" s="237" t="s">
        <v>486</v>
      </c>
    </row>
    <row r="97" spans="1:28" ht="12" thickBot="1">
      <c r="A97" s="200" t="s">
        <v>281</v>
      </c>
      <c r="B97" s="205">
        <v>43101</v>
      </c>
      <c r="C97" s="200">
        <f>IF(Dossier!$F$40="OUI",1,0)</f>
        <v>0</v>
      </c>
      <c r="D97" s="200" t="s">
        <v>25</v>
      </c>
      <c r="E97" s="200">
        <v>19000</v>
      </c>
      <c r="F97" s="200">
        <v>2018</v>
      </c>
      <c r="G97" s="200"/>
      <c r="H97" s="200"/>
      <c r="I97" s="200" t="s">
        <v>241</v>
      </c>
      <c r="J97" s="201">
        <f>Dossier!$G$65</f>
        <v>0</v>
      </c>
      <c r="K97" s="201" t="s">
        <v>208</v>
      </c>
      <c r="L97" s="201">
        <f>Dossier!$G$64</f>
        <v>0</v>
      </c>
      <c r="M97" s="201" t="s">
        <v>278</v>
      </c>
      <c r="N97" s="201">
        <f>Dossier!$D$78</f>
        <v>0</v>
      </c>
      <c r="O97" s="201"/>
      <c r="P97" s="201"/>
      <c r="Q97" s="201"/>
      <c r="R97" s="201"/>
      <c r="S97" s="201"/>
      <c r="T97" s="201"/>
      <c r="U97" s="201"/>
      <c r="V97" s="201"/>
      <c r="W97" s="201"/>
      <c r="X97" s="201"/>
      <c r="Y97" s="201"/>
      <c r="Z97" s="201"/>
      <c r="AA97" s="200" t="s">
        <v>409</v>
      </c>
      <c r="AB97" s="206" t="s">
        <v>486</v>
      </c>
    </row>
    <row r="98" spans="1:28" s="238" customFormat="1" ht="12" thickBot="1">
      <c r="A98" s="233" t="s">
        <v>282</v>
      </c>
      <c r="B98" s="234">
        <v>43101</v>
      </c>
      <c r="C98" s="233">
        <f>IF(Dossier!$F$41="OUI",1,0)</f>
        <v>0</v>
      </c>
      <c r="D98" s="233" t="s">
        <v>25</v>
      </c>
      <c r="E98" s="233">
        <v>19000</v>
      </c>
      <c r="F98" s="233">
        <v>2018</v>
      </c>
      <c r="G98" s="233"/>
      <c r="H98" s="233"/>
      <c r="I98" s="233" t="s">
        <v>241</v>
      </c>
      <c r="J98" s="228">
        <f>Dossier!$G$65</f>
        <v>0</v>
      </c>
      <c r="K98" s="228" t="s">
        <v>208</v>
      </c>
      <c r="L98" s="228">
        <f>Dossier!$G$64</f>
        <v>0</v>
      </c>
      <c r="M98" s="228" t="s">
        <v>278</v>
      </c>
      <c r="N98" s="228">
        <f>Dossier!$D$78</f>
        <v>0</v>
      </c>
      <c r="O98" s="228"/>
      <c r="P98" s="228"/>
      <c r="Q98" s="228"/>
      <c r="R98" s="228"/>
      <c r="S98" s="228"/>
      <c r="T98" s="228"/>
      <c r="U98" s="228"/>
      <c r="V98" s="228"/>
      <c r="W98" s="228"/>
      <c r="X98" s="228"/>
      <c r="Y98" s="228"/>
      <c r="Z98" s="228"/>
      <c r="AA98" s="233" t="s">
        <v>409</v>
      </c>
      <c r="AB98" s="237" t="s">
        <v>486</v>
      </c>
    </row>
    <row r="99" spans="1:28" ht="12" thickBot="1">
      <c r="A99" s="200" t="s">
        <v>283</v>
      </c>
      <c r="B99" s="205">
        <v>43101</v>
      </c>
      <c r="C99" s="200">
        <f>IF(Dossier!$F$42="OUI",1,0)</f>
        <v>0</v>
      </c>
      <c r="D99" s="200" t="s">
        <v>25</v>
      </c>
      <c r="E99" s="200">
        <v>19000</v>
      </c>
      <c r="F99" s="200">
        <v>2018</v>
      </c>
      <c r="G99" s="200"/>
      <c r="H99" s="200"/>
      <c r="I99" s="200" t="s">
        <v>241</v>
      </c>
      <c r="J99" s="201">
        <f>Dossier!$G$65</f>
        <v>0</v>
      </c>
      <c r="K99" s="201" t="s">
        <v>208</v>
      </c>
      <c r="L99" s="201">
        <f>Dossier!$G$64</f>
        <v>0</v>
      </c>
      <c r="M99" s="201" t="s">
        <v>278</v>
      </c>
      <c r="N99" s="201">
        <f>Dossier!$D$78</f>
        <v>0</v>
      </c>
      <c r="O99" s="201"/>
      <c r="P99" s="201"/>
      <c r="Q99" s="201"/>
      <c r="R99" s="201"/>
      <c r="S99" s="201"/>
      <c r="T99" s="201"/>
      <c r="U99" s="201"/>
      <c r="V99" s="201"/>
      <c r="W99" s="201"/>
      <c r="X99" s="201"/>
      <c r="Y99" s="201"/>
      <c r="Z99" s="201"/>
      <c r="AA99" s="200" t="s">
        <v>409</v>
      </c>
      <c r="AB99" s="206" t="s">
        <v>486</v>
      </c>
    </row>
    <row r="100" spans="1:28" s="238" customFormat="1" ht="12" thickBot="1">
      <c r="A100" s="233" t="s">
        <v>338</v>
      </c>
      <c r="B100" s="234">
        <v>43101</v>
      </c>
      <c r="C100" s="239">
        <v>1</v>
      </c>
      <c r="D100" s="233" t="s">
        <v>25</v>
      </c>
      <c r="E100" s="233">
        <v>19000</v>
      </c>
      <c r="F100" s="233">
        <v>2018</v>
      </c>
      <c r="G100" s="233"/>
      <c r="H100" s="233"/>
      <c r="I100" s="233" t="s">
        <v>241</v>
      </c>
      <c r="J100" s="228">
        <f>Dossier!$G$65</f>
        <v>0</v>
      </c>
      <c r="K100" s="228" t="s">
        <v>208</v>
      </c>
      <c r="L100" s="228">
        <f>Dossier!$G$64</f>
        <v>0</v>
      </c>
      <c r="M100" s="228" t="s">
        <v>278</v>
      </c>
      <c r="N100" s="228">
        <f>Dossier!$D$78</f>
        <v>0</v>
      </c>
      <c r="O100" s="236" t="s">
        <v>339</v>
      </c>
      <c r="P100" s="236" t="str">
        <f>IF(Dossier!F33="","0",LOOKUP(Dossier!F33,LV!AP6:AP17,LV!AQ6:AQ17))</f>
        <v>0</v>
      </c>
      <c r="Q100" s="228"/>
      <c r="R100" s="228"/>
      <c r="S100" s="228"/>
      <c r="T100" s="228"/>
      <c r="U100" s="228"/>
      <c r="V100" s="228"/>
      <c r="W100" s="228"/>
      <c r="X100" s="228"/>
      <c r="Y100" s="228"/>
      <c r="Z100" s="228"/>
      <c r="AA100" s="233" t="s">
        <v>409</v>
      </c>
      <c r="AB100" s="237" t="s">
        <v>486</v>
      </c>
    </row>
    <row r="101" spans="1:28" ht="12" thickBot="1">
      <c r="A101" s="200" t="s">
        <v>347</v>
      </c>
      <c r="B101" s="205">
        <v>43101</v>
      </c>
      <c r="C101" s="204">
        <f>Dossier!$G$12</f>
        <v>0</v>
      </c>
      <c r="D101" s="200" t="s">
        <v>25</v>
      </c>
      <c r="E101" s="200">
        <v>19000</v>
      </c>
      <c r="F101" s="200">
        <v>2018</v>
      </c>
      <c r="G101" s="200"/>
      <c r="H101" s="200"/>
      <c r="I101" s="200" t="s">
        <v>241</v>
      </c>
      <c r="J101" s="201">
        <f>Dossier!$G$65</f>
        <v>0</v>
      </c>
      <c r="K101" s="201" t="s">
        <v>208</v>
      </c>
      <c r="L101" s="201">
        <f>Dossier!$G$64</f>
        <v>0</v>
      </c>
      <c r="M101" s="201" t="s">
        <v>278</v>
      </c>
      <c r="N101" s="201">
        <f>Dossier!$D$78</f>
        <v>0</v>
      </c>
      <c r="O101" s="201"/>
      <c r="P101" s="201"/>
      <c r="Q101" s="201"/>
      <c r="R101" s="201"/>
      <c r="S101" s="201"/>
      <c r="T101" s="201"/>
      <c r="U101" s="201"/>
      <c r="V101" s="201"/>
      <c r="W101" s="201"/>
      <c r="X101" s="201"/>
      <c r="Y101" s="201"/>
      <c r="Z101" s="201"/>
      <c r="AA101" s="200" t="s">
        <v>409</v>
      </c>
      <c r="AB101" s="206" t="s">
        <v>486</v>
      </c>
    </row>
    <row r="102" spans="1:28" s="253" customFormat="1" ht="12" thickBot="1">
      <c r="A102" s="198" t="s">
        <v>398</v>
      </c>
      <c r="B102" s="249">
        <v>43101</v>
      </c>
      <c r="C102" s="250">
        <f>Dossier!$J$104</f>
        <v>0</v>
      </c>
      <c r="D102" s="198" t="s">
        <v>25</v>
      </c>
      <c r="E102" s="198">
        <v>19000</v>
      </c>
      <c r="F102" s="198">
        <v>2018</v>
      </c>
      <c r="G102" s="198"/>
      <c r="H102" s="198"/>
      <c r="I102" s="198" t="s">
        <v>241</v>
      </c>
      <c r="J102" s="199">
        <f>Dossier!$G$65</f>
        <v>0</v>
      </c>
      <c r="K102" s="199" t="s">
        <v>208</v>
      </c>
      <c r="L102" s="199">
        <f>Dossier!$G$64</f>
        <v>0</v>
      </c>
      <c r="M102" s="199" t="s">
        <v>278</v>
      </c>
      <c r="N102" s="199">
        <f>Dossier!$D$78</f>
        <v>0</v>
      </c>
      <c r="O102" s="198" t="s">
        <v>242</v>
      </c>
      <c r="P102" s="251" t="s">
        <v>307</v>
      </c>
      <c r="Q102" s="198" t="s">
        <v>243</v>
      </c>
      <c r="R102" s="251" t="str">
        <f>IF(Dossier!$D$34="","0",LOOKUP(Dossier!$D$34,LV!$AG$6:$AG$8:LV!$AH$6:$AH$8))</f>
        <v>0</v>
      </c>
      <c r="S102" s="198" t="s">
        <v>244</v>
      </c>
      <c r="T102" s="251" t="str">
        <f>IF(OP_EN_MODGEST="","0",LOOKUP(OP_EN_MODGEST,LV!$AK$6:$AK$8:LV!$AL$6:$AL$8))</f>
        <v>0</v>
      </c>
      <c r="U102" s="199"/>
      <c r="V102" s="199"/>
      <c r="W102" s="199"/>
      <c r="X102" s="199"/>
      <c r="Y102" s="199"/>
      <c r="Z102" s="199"/>
      <c r="AA102" s="198" t="s">
        <v>409</v>
      </c>
      <c r="AB102" s="252" t="s">
        <v>486</v>
      </c>
    </row>
    <row r="103" spans="1:28" s="260" customFormat="1" ht="12" thickBot="1">
      <c r="A103" s="254" t="s">
        <v>399</v>
      </c>
      <c r="B103" s="255">
        <v>43101</v>
      </c>
      <c r="C103" s="256">
        <f>Dossier!$J$105</f>
        <v>0</v>
      </c>
      <c r="D103" s="254" t="s">
        <v>25</v>
      </c>
      <c r="E103" s="254">
        <v>19000</v>
      </c>
      <c r="F103" s="254">
        <v>2018</v>
      </c>
      <c r="G103" s="254"/>
      <c r="H103" s="254"/>
      <c r="I103" s="254" t="s">
        <v>241</v>
      </c>
      <c r="J103" s="257">
        <f>Dossier!$G$65</f>
        <v>0</v>
      </c>
      <c r="K103" s="257" t="s">
        <v>208</v>
      </c>
      <c r="L103" s="257">
        <f>Dossier!$G$64</f>
        <v>0</v>
      </c>
      <c r="M103" s="257" t="s">
        <v>278</v>
      </c>
      <c r="N103" s="257">
        <f>Dossier!$D$78</f>
        <v>0</v>
      </c>
      <c r="O103" s="254" t="s">
        <v>242</v>
      </c>
      <c r="P103" s="258" t="s">
        <v>307</v>
      </c>
      <c r="Q103" s="254" t="s">
        <v>243</v>
      </c>
      <c r="R103" s="258" t="str">
        <f>IF(Dossier!$D$34="","0",LOOKUP(Dossier!$D$34,LV!$AG$6:$AG$8:LV!$AH$6:$AH$8))</f>
        <v>0</v>
      </c>
      <c r="S103" s="254" t="s">
        <v>244</v>
      </c>
      <c r="T103" s="258" t="str">
        <f>IF(OP_EN_MODGEST="","0",LOOKUP(OP_EN_MODGEST,LV!$AK$6:$AK$8:LV!$AL$6:$AL$8))</f>
        <v>0</v>
      </c>
      <c r="U103" s="257"/>
      <c r="V103" s="257"/>
      <c r="W103" s="257"/>
      <c r="X103" s="257"/>
      <c r="Y103" s="257"/>
      <c r="Z103" s="257"/>
      <c r="AA103" s="254" t="s">
        <v>409</v>
      </c>
      <c r="AB103" s="259" t="s">
        <v>486</v>
      </c>
    </row>
    <row r="104" spans="1:28" s="253" customFormat="1" ht="12" thickBot="1">
      <c r="A104" s="198" t="s">
        <v>400</v>
      </c>
      <c r="B104" s="249">
        <v>43101</v>
      </c>
      <c r="C104" s="250">
        <f>Dossier!$J$106</f>
        <v>0</v>
      </c>
      <c r="D104" s="198" t="s">
        <v>25</v>
      </c>
      <c r="E104" s="198">
        <v>19000</v>
      </c>
      <c r="F104" s="198">
        <v>2018</v>
      </c>
      <c r="G104" s="198"/>
      <c r="H104" s="198"/>
      <c r="I104" s="198" t="s">
        <v>241</v>
      </c>
      <c r="J104" s="199">
        <f>Dossier!$G$65</f>
        <v>0</v>
      </c>
      <c r="K104" s="199" t="s">
        <v>208</v>
      </c>
      <c r="L104" s="199">
        <f>Dossier!$G$64</f>
        <v>0</v>
      </c>
      <c r="M104" s="199" t="s">
        <v>278</v>
      </c>
      <c r="N104" s="199">
        <f>Dossier!$D$78</f>
        <v>0</v>
      </c>
      <c r="O104" s="198" t="s">
        <v>242</v>
      </c>
      <c r="P104" s="251" t="s">
        <v>307</v>
      </c>
      <c r="Q104" s="198" t="s">
        <v>243</v>
      </c>
      <c r="R104" s="251" t="str">
        <f>IF(Dossier!$D$34="","0",LOOKUP(Dossier!$D$34,LV!$AG$6:$AG$8:LV!$AH$6:$AH$8))</f>
        <v>0</v>
      </c>
      <c r="S104" s="198" t="s">
        <v>244</v>
      </c>
      <c r="T104" s="251" t="str">
        <f>IF(OP_EN_MODGEST="","0",LOOKUP(OP_EN_MODGEST,LV!$AK$6:$AK$8:LV!$AL$6:$AL$8))</f>
        <v>0</v>
      </c>
      <c r="U104" s="199"/>
      <c r="V104" s="199"/>
      <c r="W104" s="199"/>
      <c r="X104" s="199"/>
      <c r="Y104" s="199"/>
      <c r="Z104" s="199"/>
      <c r="AA104" s="198" t="s">
        <v>409</v>
      </c>
      <c r="AB104" s="252" t="s">
        <v>486</v>
      </c>
    </row>
    <row r="105" spans="1:28" s="260" customFormat="1" ht="12" thickBot="1">
      <c r="A105" s="254" t="s">
        <v>401</v>
      </c>
      <c r="B105" s="255">
        <v>43101</v>
      </c>
      <c r="C105" s="256">
        <f>Dossier!$J$107</f>
        <v>0</v>
      </c>
      <c r="D105" s="254" t="s">
        <v>25</v>
      </c>
      <c r="E105" s="254">
        <v>19000</v>
      </c>
      <c r="F105" s="254">
        <v>2018</v>
      </c>
      <c r="G105" s="254"/>
      <c r="H105" s="254"/>
      <c r="I105" s="254" t="s">
        <v>241</v>
      </c>
      <c r="J105" s="257">
        <f>Dossier!$G$65</f>
        <v>0</v>
      </c>
      <c r="K105" s="257" t="s">
        <v>208</v>
      </c>
      <c r="L105" s="257">
        <f>Dossier!$G$64</f>
        <v>0</v>
      </c>
      <c r="M105" s="257" t="s">
        <v>278</v>
      </c>
      <c r="N105" s="257">
        <f>Dossier!$D$78</f>
        <v>0</v>
      </c>
      <c r="O105" s="254" t="s">
        <v>242</v>
      </c>
      <c r="P105" s="258" t="s">
        <v>307</v>
      </c>
      <c r="Q105" s="254" t="s">
        <v>243</v>
      </c>
      <c r="R105" s="258" t="str">
        <f>IF(Dossier!$D$34="","0",LOOKUP(Dossier!$D$34,LV!$AG$6:$AG$8:LV!$AH$6:$AH$8))</f>
        <v>0</v>
      </c>
      <c r="S105" s="254" t="s">
        <v>244</v>
      </c>
      <c r="T105" s="258" t="str">
        <f>IF(OP_EN_MODGEST="","0",LOOKUP(OP_EN_MODGEST,LV!$AK$6:$AK$8:LV!$AL$6:$AL$8))</f>
        <v>0</v>
      </c>
      <c r="U105" s="257"/>
      <c r="V105" s="257"/>
      <c r="W105" s="257"/>
      <c r="X105" s="257"/>
      <c r="Y105" s="257"/>
      <c r="Z105" s="257"/>
      <c r="AA105" s="254" t="s">
        <v>409</v>
      </c>
      <c r="AB105" s="259" t="s">
        <v>486</v>
      </c>
    </row>
  </sheetData>
  <sheetProtection/>
  <autoFilter ref="A1:AB1"/>
  <printOptions/>
  <pageMargins left="0.25" right="0.25" top="0.75" bottom="0.75" header="0.3" footer="0.3"/>
  <pageSetup fitToHeight="0" fitToWidth="1" horizontalDpi="600" verticalDpi="600" orientation="landscape" paperSize="8" scale="53" r:id="rId1"/>
  <ignoredErrors>
    <ignoredError sqref="P27:P44 P2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2:AQ17"/>
  <sheetViews>
    <sheetView zoomScale="120" zoomScaleNormal="120" zoomScalePageLayoutView="0" workbookViewId="0" topLeftCell="A1">
      <selection activeCell="E6" sqref="E6:E17"/>
    </sheetView>
  </sheetViews>
  <sheetFormatPr defaultColWidth="11.421875" defaultRowHeight="12.75"/>
  <cols>
    <col min="1" max="1" width="1.1484375" style="154" customWidth="1"/>
    <col min="2" max="2" width="11.421875" style="154" customWidth="1"/>
    <col min="3" max="4" width="1.57421875" style="154" customWidth="1"/>
    <col min="5" max="5" width="11.421875" style="154" customWidth="1"/>
    <col min="6" max="6" width="10.7109375" style="154" bestFit="1" customWidth="1"/>
    <col min="7" max="7" width="2.140625" style="154" customWidth="1"/>
    <col min="8" max="8" width="51.8515625" style="154" bestFit="1" customWidth="1"/>
    <col min="9" max="10" width="1.421875" style="154" customWidth="1"/>
    <col min="11" max="11" width="11.421875" style="154" customWidth="1"/>
    <col min="12" max="13" width="0.9921875" style="154" customWidth="1"/>
    <col min="14" max="14" width="11.421875" style="154" customWidth="1"/>
    <col min="15" max="16" width="2.00390625" style="154" customWidth="1"/>
    <col min="17" max="17" width="14.140625" style="154" bestFit="1" customWidth="1"/>
    <col min="18" max="18" width="11.421875" style="154" customWidth="1"/>
    <col min="19" max="19" width="1.57421875" style="154" customWidth="1"/>
    <col min="20" max="20" width="53.421875" style="154" bestFit="1" customWidth="1"/>
    <col min="21" max="22" width="1.28515625" style="154" customWidth="1"/>
    <col min="23" max="27" width="11.421875" style="154" customWidth="1"/>
    <col min="28" max="28" width="4.00390625" style="154" customWidth="1"/>
    <col min="29" max="30" width="11.421875" style="154" customWidth="1"/>
    <col min="31" max="32" width="1.1484375" style="154" customWidth="1"/>
    <col min="33" max="33" width="53.421875" style="154" bestFit="1" customWidth="1"/>
    <col min="34" max="34" width="11.421875" style="154" customWidth="1"/>
    <col min="35" max="36" width="0.9921875" style="154" customWidth="1"/>
    <col min="37" max="38" width="11.421875" style="154" customWidth="1"/>
    <col min="39" max="41" width="0.5625" style="154" customWidth="1"/>
    <col min="42" max="16384" width="11.421875" style="154" customWidth="1"/>
  </cols>
  <sheetData>
    <row r="2" spans="2:23" ht="11.25">
      <c r="B2" s="154" t="s">
        <v>317</v>
      </c>
      <c r="W2" s="154" t="s">
        <v>315</v>
      </c>
    </row>
    <row r="3" spans="2:23" ht="12" thickBot="1">
      <c r="B3" s="154" t="s">
        <v>318</v>
      </c>
      <c r="W3" s="154" t="s">
        <v>316</v>
      </c>
    </row>
    <row r="4" spans="23:27" ht="12" thickBot="1">
      <c r="W4" s="185" t="s">
        <v>289</v>
      </c>
      <c r="X4" s="186"/>
      <c r="Z4" s="185" t="s">
        <v>296</v>
      </c>
      <c r="AA4" s="186"/>
    </row>
    <row r="5" spans="2:43" ht="12" thickBot="1">
      <c r="B5" s="189" t="s">
        <v>198</v>
      </c>
      <c r="E5" s="192" t="s">
        <v>418</v>
      </c>
      <c r="F5" s="188" t="s">
        <v>419</v>
      </c>
      <c r="H5" s="190" t="s">
        <v>199</v>
      </c>
      <c r="I5" s="155"/>
      <c r="K5" s="189" t="s">
        <v>212</v>
      </c>
      <c r="N5" s="188" t="s">
        <v>232</v>
      </c>
      <c r="Q5" s="188" t="s">
        <v>234</v>
      </c>
      <c r="R5" s="188"/>
      <c r="T5" s="187" t="s">
        <v>240</v>
      </c>
      <c r="U5" s="157"/>
      <c r="W5" s="158">
        <v>1</v>
      </c>
      <c r="X5" s="159">
        <v>1</v>
      </c>
      <c r="Z5" s="160">
        <v>0</v>
      </c>
      <c r="AA5" s="159" t="s">
        <v>290</v>
      </c>
      <c r="AC5" s="191" t="s">
        <v>308</v>
      </c>
      <c r="AD5" s="191"/>
      <c r="AG5" s="188" t="s">
        <v>312</v>
      </c>
      <c r="AH5" s="188"/>
      <c r="AK5" s="188" t="s">
        <v>313</v>
      </c>
      <c r="AL5" s="188"/>
      <c r="AP5" s="188" t="s">
        <v>319</v>
      </c>
      <c r="AQ5" s="188"/>
    </row>
    <row r="6" spans="2:43" ht="12" thickBot="1">
      <c r="B6" s="161" t="s">
        <v>187</v>
      </c>
      <c r="E6" s="193" t="s">
        <v>509</v>
      </c>
      <c r="F6" s="194" t="s">
        <v>420</v>
      </c>
      <c r="H6" s="179" t="s">
        <v>190</v>
      </c>
      <c r="K6" s="162" t="s">
        <v>209</v>
      </c>
      <c r="N6" s="163">
        <v>69001</v>
      </c>
      <c r="Q6" s="156" t="s">
        <v>235</v>
      </c>
      <c r="R6" s="156" t="s">
        <v>297</v>
      </c>
      <c r="T6" s="164" t="s">
        <v>309</v>
      </c>
      <c r="U6" s="157"/>
      <c r="W6" s="158">
        <v>8</v>
      </c>
      <c r="X6" s="159">
        <v>2</v>
      </c>
      <c r="Z6" s="160">
        <v>20</v>
      </c>
      <c r="AA6" s="159" t="s">
        <v>291</v>
      </c>
      <c r="AC6" s="176"/>
      <c r="AD6" s="176">
        <v>0</v>
      </c>
      <c r="AG6" s="165" t="s">
        <v>310</v>
      </c>
      <c r="AH6" s="166" t="s">
        <v>341</v>
      </c>
      <c r="AK6" s="156" t="s">
        <v>235</v>
      </c>
      <c r="AL6" s="156" t="s">
        <v>297</v>
      </c>
      <c r="AP6" s="165" t="s">
        <v>209</v>
      </c>
      <c r="AQ6" s="156" t="s">
        <v>320</v>
      </c>
    </row>
    <row r="7" spans="2:43" ht="12" thickBot="1">
      <c r="B7" s="167" t="s">
        <v>188</v>
      </c>
      <c r="E7" s="195" t="s">
        <v>510</v>
      </c>
      <c r="F7" s="194" t="s">
        <v>421</v>
      </c>
      <c r="H7" s="180" t="s">
        <v>191</v>
      </c>
      <c r="K7" s="162" t="s">
        <v>210</v>
      </c>
      <c r="N7" s="163">
        <v>69002</v>
      </c>
      <c r="Q7" s="156" t="s">
        <v>236</v>
      </c>
      <c r="R7" s="156" t="s">
        <v>298</v>
      </c>
      <c r="T7" s="164" t="s">
        <v>310</v>
      </c>
      <c r="W7" s="158">
        <v>9</v>
      </c>
      <c r="X7" s="159">
        <v>3</v>
      </c>
      <c r="Z7" s="160">
        <v>30</v>
      </c>
      <c r="AA7" s="159" t="s">
        <v>292</v>
      </c>
      <c r="AC7" s="177" t="s">
        <v>200</v>
      </c>
      <c r="AD7" s="176" t="s">
        <v>252</v>
      </c>
      <c r="AG7" s="165" t="s">
        <v>311</v>
      </c>
      <c r="AH7" s="166" t="s">
        <v>342</v>
      </c>
      <c r="AK7" s="156" t="s">
        <v>236</v>
      </c>
      <c r="AL7" s="156" t="s">
        <v>298</v>
      </c>
      <c r="AP7" s="165" t="s">
        <v>39</v>
      </c>
      <c r="AQ7" s="156" t="s">
        <v>321</v>
      </c>
    </row>
    <row r="8" spans="5:43" ht="12" thickBot="1">
      <c r="E8" s="195" t="s">
        <v>511</v>
      </c>
      <c r="F8" s="194" t="s">
        <v>422</v>
      </c>
      <c r="H8" s="180" t="s">
        <v>192</v>
      </c>
      <c r="K8" s="162" t="s">
        <v>211</v>
      </c>
      <c r="N8" s="163">
        <v>69003</v>
      </c>
      <c r="Q8" s="156" t="s">
        <v>237</v>
      </c>
      <c r="R8" s="156" t="s">
        <v>299</v>
      </c>
      <c r="T8" s="168" t="s">
        <v>311</v>
      </c>
      <c r="W8" s="158">
        <v>9.5</v>
      </c>
      <c r="X8" s="159">
        <v>4</v>
      </c>
      <c r="Z8" s="158">
        <v>40</v>
      </c>
      <c r="AA8" s="159" t="s">
        <v>293</v>
      </c>
      <c r="AC8" s="177" t="s">
        <v>195</v>
      </c>
      <c r="AD8" s="176" t="s">
        <v>305</v>
      </c>
      <c r="AG8" s="165" t="s">
        <v>309</v>
      </c>
      <c r="AH8" s="166" t="s">
        <v>340</v>
      </c>
      <c r="AK8" s="156" t="s">
        <v>237</v>
      </c>
      <c r="AL8" s="156" t="s">
        <v>299</v>
      </c>
      <c r="AP8" s="165" t="s">
        <v>210</v>
      </c>
      <c r="AQ8" s="156" t="s">
        <v>322</v>
      </c>
    </row>
    <row r="9" spans="5:43" ht="12" thickBot="1">
      <c r="E9" s="195" t="s">
        <v>512</v>
      </c>
      <c r="F9" s="194" t="s">
        <v>423</v>
      </c>
      <c r="H9" s="180" t="s">
        <v>193</v>
      </c>
      <c r="K9" s="169" t="s">
        <v>39</v>
      </c>
      <c r="N9" s="163">
        <v>69004</v>
      </c>
      <c r="Q9" s="156"/>
      <c r="R9" s="156">
        <v>0</v>
      </c>
      <c r="T9" s="170"/>
      <c r="W9" s="158">
        <v>10</v>
      </c>
      <c r="X9" s="159">
        <v>5</v>
      </c>
      <c r="Z9" s="158">
        <v>50</v>
      </c>
      <c r="AA9" s="159" t="s">
        <v>294</v>
      </c>
      <c r="AC9" s="177" t="s">
        <v>190</v>
      </c>
      <c r="AD9" s="176" t="s">
        <v>300</v>
      </c>
      <c r="AP9" s="165" t="s">
        <v>211</v>
      </c>
      <c r="AQ9" s="156" t="s">
        <v>323</v>
      </c>
    </row>
    <row r="10" spans="5:43" ht="12" thickBot="1">
      <c r="E10" s="195" t="s">
        <v>513</v>
      </c>
      <c r="F10" s="194" t="s">
        <v>424</v>
      </c>
      <c r="H10" s="180" t="s">
        <v>194</v>
      </c>
      <c r="N10" s="163">
        <v>69005</v>
      </c>
      <c r="T10" s="170"/>
      <c r="W10" s="158">
        <v>10.5</v>
      </c>
      <c r="X10" s="159">
        <v>6</v>
      </c>
      <c r="Z10" s="158">
        <v>60</v>
      </c>
      <c r="AA10" s="159" t="s">
        <v>295</v>
      </c>
      <c r="AC10" s="177" t="s">
        <v>191</v>
      </c>
      <c r="AD10" s="176" t="s">
        <v>301</v>
      </c>
      <c r="AP10" s="165" t="s">
        <v>324</v>
      </c>
      <c r="AQ10" s="156" t="s">
        <v>325</v>
      </c>
    </row>
    <row r="11" spans="5:43" ht="12" thickBot="1">
      <c r="E11" s="195" t="s">
        <v>514</v>
      </c>
      <c r="F11" s="194" t="s">
        <v>425</v>
      </c>
      <c r="H11" s="180" t="s">
        <v>195</v>
      </c>
      <c r="N11" s="163">
        <v>69006</v>
      </c>
      <c r="T11" s="170"/>
      <c r="W11" s="158">
        <v>11</v>
      </c>
      <c r="X11" s="159">
        <v>7</v>
      </c>
      <c r="AC11" s="177" t="s">
        <v>196</v>
      </c>
      <c r="AD11" s="176" t="s">
        <v>306</v>
      </c>
      <c r="AP11" s="165" t="s">
        <v>326</v>
      </c>
      <c r="AQ11" s="156" t="s">
        <v>327</v>
      </c>
    </row>
    <row r="12" spans="5:43" ht="12" thickBot="1">
      <c r="E12" s="195" t="s">
        <v>515</v>
      </c>
      <c r="F12" s="194" t="s">
        <v>426</v>
      </c>
      <c r="H12" s="180" t="s">
        <v>196</v>
      </c>
      <c r="N12" s="163">
        <v>69007</v>
      </c>
      <c r="T12" s="170"/>
      <c r="W12" s="158">
        <v>11.5</v>
      </c>
      <c r="X12" s="159">
        <v>8</v>
      </c>
      <c r="AC12" s="177" t="s">
        <v>193</v>
      </c>
      <c r="AD12" s="176" t="s">
        <v>303</v>
      </c>
      <c r="AP12" s="165" t="s">
        <v>328</v>
      </c>
      <c r="AQ12" s="156" t="s">
        <v>329</v>
      </c>
    </row>
    <row r="13" spans="5:43" ht="12" thickBot="1">
      <c r="E13" s="195" t="s">
        <v>516</v>
      </c>
      <c r="F13" s="194" t="s">
        <v>427</v>
      </c>
      <c r="H13" s="180" t="s">
        <v>197</v>
      </c>
      <c r="N13" s="163">
        <v>69008</v>
      </c>
      <c r="T13" s="170"/>
      <c r="W13" s="158">
        <v>12</v>
      </c>
      <c r="X13" s="159">
        <v>9</v>
      </c>
      <c r="AC13" s="177" t="s">
        <v>197</v>
      </c>
      <c r="AD13" s="176" t="s">
        <v>307</v>
      </c>
      <c r="AP13" s="165" t="s">
        <v>332</v>
      </c>
      <c r="AQ13" s="156" t="s">
        <v>344</v>
      </c>
    </row>
    <row r="14" spans="5:43" ht="12" thickBot="1">
      <c r="E14" s="195" t="s">
        <v>517</v>
      </c>
      <c r="F14" s="194" t="s">
        <v>428</v>
      </c>
      <c r="H14" s="181" t="s">
        <v>200</v>
      </c>
      <c r="N14" s="171">
        <v>69009</v>
      </c>
      <c r="T14" s="170"/>
      <c r="W14" s="158">
        <v>18</v>
      </c>
      <c r="X14" s="159">
        <v>10</v>
      </c>
      <c r="AC14" s="177" t="s">
        <v>194</v>
      </c>
      <c r="AD14" s="176" t="s">
        <v>304</v>
      </c>
      <c r="AP14" s="165" t="s">
        <v>330</v>
      </c>
      <c r="AQ14" s="156" t="s">
        <v>331</v>
      </c>
    </row>
    <row r="15" spans="5:43" ht="11.25">
      <c r="E15" s="195" t="s">
        <v>518</v>
      </c>
      <c r="F15" s="194" t="s">
        <v>429</v>
      </c>
      <c r="T15" s="170"/>
      <c r="AC15" s="177" t="s">
        <v>192</v>
      </c>
      <c r="AD15" s="176" t="s">
        <v>302</v>
      </c>
      <c r="AP15" s="165" t="s">
        <v>343</v>
      </c>
      <c r="AQ15" s="156" t="s">
        <v>333</v>
      </c>
    </row>
    <row r="16" spans="5:43" ht="11.25">
      <c r="E16" s="195" t="s">
        <v>519</v>
      </c>
      <c r="F16" s="194" t="s">
        <v>430</v>
      </c>
      <c r="H16" s="178" t="s">
        <v>417</v>
      </c>
      <c r="AP16" s="165" t="s">
        <v>334</v>
      </c>
      <c r="AQ16" s="156" t="s">
        <v>335</v>
      </c>
    </row>
    <row r="17" spans="5:43" ht="11.25">
      <c r="E17" s="195" t="s">
        <v>520</v>
      </c>
      <c r="F17" s="194" t="s">
        <v>431</v>
      </c>
      <c r="AC17" s="178" t="s">
        <v>417</v>
      </c>
      <c r="AP17" s="165" t="s">
        <v>336</v>
      </c>
      <c r="AQ17" s="156" t="s">
        <v>337</v>
      </c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F6:F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Ville de Lyon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Ville de LYON</dc:creator>
  <cp:keywords/>
  <dc:description/>
  <cp:lastModifiedBy>ROTH Nicolas</cp:lastModifiedBy>
  <cp:lastPrinted>2016-05-02T13:37:30Z</cp:lastPrinted>
  <dcterms:created xsi:type="dcterms:W3CDTF">2013-05-23T12:36:56Z</dcterms:created>
  <dcterms:modified xsi:type="dcterms:W3CDTF">2017-05-04T15:47:39Z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